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20" windowWidth="18195" windowHeight="11505" activeTab="1"/>
  </bookViews>
  <sheets>
    <sheet name="6.1 Buget detaliat" sheetId="1" r:id="rId1"/>
    <sheet name="6.2_6.3_categorii și surse" sheetId="3" r:id="rId2"/>
  </sheets>
  <definedNames>
    <definedName name="Categoriedecheltuieli">'6.1 Buget detaliat'!#REF!</definedName>
    <definedName name="categoriicheltuieli">'6.2_6.3_categorii și surse'!$B$6:$B$11</definedName>
    <definedName name="_xlnm.Print_Titles" localSheetId="0">'6.1 Buget detaliat'!$6:$7</definedName>
  </definedNames>
  <calcPr calcId="145621"/>
</workbook>
</file>

<file path=xl/calcChain.xml><?xml version="1.0" encoding="utf-8"?>
<calcChain xmlns="http://schemas.openxmlformats.org/spreadsheetml/2006/main">
  <c r="F14" i="3" l="1"/>
  <c r="F11" i="3"/>
  <c r="G11" i="3" s="1"/>
  <c r="F10" i="3"/>
  <c r="F9" i="3"/>
  <c r="G9" i="3" s="1"/>
  <c r="F8" i="3"/>
  <c r="G8" i="3" s="1"/>
  <c r="F7" i="3"/>
  <c r="G7" i="3" s="1"/>
  <c r="F6" i="3"/>
  <c r="G6" i="3" s="1"/>
  <c r="G10" i="3"/>
  <c r="E7" i="3"/>
  <c r="E8" i="3"/>
  <c r="E9" i="3"/>
  <c r="E10" i="3"/>
  <c r="E11" i="3"/>
  <c r="E6" i="3"/>
  <c r="N59" i="1" l="1"/>
  <c r="L59" i="1"/>
  <c r="M59" i="1"/>
  <c r="L57" i="1"/>
  <c r="M57" i="1"/>
  <c r="N57" i="1"/>
  <c r="L55" i="1"/>
  <c r="M55" i="1"/>
  <c r="N55" i="1"/>
  <c r="N51" i="1"/>
  <c r="O51" i="1" s="1"/>
  <c r="N52" i="1"/>
  <c r="O52" i="1" s="1"/>
  <c r="N53" i="1"/>
  <c r="O53" i="1" s="1"/>
  <c r="N50" i="1"/>
  <c r="O50" i="1" s="1"/>
  <c r="L48" i="1"/>
  <c r="M48" i="1"/>
  <c r="N48" i="1"/>
  <c r="N44" i="1"/>
  <c r="O44" i="1" s="1"/>
  <c r="N45" i="1"/>
  <c r="O45" i="1" s="1"/>
  <c r="N46" i="1"/>
  <c r="O46" i="1" s="1"/>
  <c r="N43" i="1"/>
  <c r="O43" i="1" s="1"/>
  <c r="L41" i="1"/>
  <c r="M41" i="1"/>
  <c r="N41" i="1"/>
  <c r="N37" i="1"/>
  <c r="O37" i="1"/>
  <c r="N38" i="1"/>
  <c r="O38" i="1"/>
  <c r="N39" i="1"/>
  <c r="O39" i="1"/>
  <c r="N36" i="1"/>
  <c r="O36" i="1" s="1"/>
  <c r="M36" i="1"/>
  <c r="L36" i="1"/>
  <c r="M29" i="1"/>
  <c r="N29" i="1" s="1"/>
  <c r="O29" i="1" s="1"/>
  <c r="L29" i="1"/>
  <c r="L34" i="1"/>
  <c r="N30" i="1"/>
  <c r="O30" i="1" s="1"/>
  <c r="N31" i="1"/>
  <c r="O31" i="1"/>
  <c r="N32" i="1"/>
  <c r="O32" i="1"/>
  <c r="O21" i="1"/>
  <c r="O22" i="1"/>
  <c r="O23" i="1"/>
  <c r="O24" i="1"/>
  <c r="O25" i="1"/>
  <c r="O20" i="1"/>
  <c r="O9" i="1"/>
  <c r="O10" i="1"/>
  <c r="O11" i="1"/>
  <c r="O12" i="1"/>
  <c r="O13" i="1"/>
  <c r="O14" i="1"/>
  <c r="O15" i="1"/>
  <c r="O16" i="1"/>
  <c r="M10" i="1"/>
  <c r="L27" i="1"/>
  <c r="N27" i="1"/>
  <c r="N21" i="1"/>
  <c r="N22" i="1"/>
  <c r="N23" i="1"/>
  <c r="N24" i="1"/>
  <c r="N25" i="1"/>
  <c r="N20" i="1"/>
  <c r="L21" i="1"/>
  <c r="M21" i="1"/>
  <c r="L22" i="1"/>
  <c r="M22" i="1"/>
  <c r="M20" i="1"/>
  <c r="L20" i="1"/>
  <c r="M11" i="1"/>
  <c r="L11" i="1"/>
  <c r="L18" i="1" s="1"/>
  <c r="M12" i="1"/>
  <c r="N12" i="1" s="1"/>
  <c r="L12" i="1"/>
  <c r="N9" i="1"/>
  <c r="N10" i="1"/>
  <c r="N13" i="1"/>
  <c r="N14" i="1"/>
  <c r="N15" i="1"/>
  <c r="N16" i="1"/>
  <c r="N8" i="1"/>
  <c r="O8" i="1" s="1"/>
  <c r="L10" i="1"/>
  <c r="H20" i="1"/>
  <c r="M34" i="1" l="1"/>
  <c r="N34" i="1"/>
  <c r="N11" i="1"/>
  <c r="N18" i="1"/>
  <c r="H50" i="1"/>
  <c r="H43" i="1"/>
  <c r="J50" i="1"/>
  <c r="J43" i="1"/>
  <c r="J30" i="1"/>
  <c r="H36" i="1" l="1"/>
  <c r="I36" i="1" l="1"/>
  <c r="J36" i="1"/>
  <c r="I55" i="1"/>
  <c r="D11" i="3" s="1"/>
  <c r="H53" i="1"/>
  <c r="H52" i="1"/>
  <c r="H51" i="1"/>
  <c r="A51" i="1"/>
  <c r="A52" i="1" s="1"/>
  <c r="A53" i="1" s="1"/>
  <c r="I48" i="1"/>
  <c r="D10" i="3" s="1"/>
  <c r="H46" i="1"/>
  <c r="H45" i="1"/>
  <c r="H44" i="1"/>
  <c r="A44" i="1"/>
  <c r="A45" i="1" s="1"/>
  <c r="A46" i="1" s="1"/>
  <c r="G13" i="1"/>
  <c r="H13" i="1" s="1"/>
  <c r="I41" i="1"/>
  <c r="D9" i="3" s="1"/>
  <c r="H39" i="1"/>
  <c r="H38" i="1"/>
  <c r="H37" i="1"/>
  <c r="A37" i="1"/>
  <c r="A38" i="1" s="1"/>
  <c r="A39" i="1" s="1"/>
  <c r="H17" i="1"/>
  <c r="O17" i="1" s="1"/>
  <c r="H23" i="1"/>
  <c r="H29" i="1"/>
  <c r="H14" i="1"/>
  <c r="H15" i="1"/>
  <c r="H16" i="1"/>
  <c r="A7" i="3"/>
  <c r="A8" i="3" s="1"/>
  <c r="A9" i="3" s="1"/>
  <c r="A10" i="3" s="1"/>
  <c r="A11" i="3" s="1"/>
  <c r="H24" i="1"/>
  <c r="H25" i="1"/>
  <c r="H31" i="1"/>
  <c r="H32" i="1"/>
  <c r="J41" i="1" l="1"/>
  <c r="J16" i="1"/>
  <c r="J38" i="1"/>
  <c r="J44" i="1"/>
  <c r="J15" i="1"/>
  <c r="J39" i="1"/>
  <c r="O48" i="1"/>
  <c r="J45" i="1"/>
  <c r="J24" i="1"/>
  <c r="J14" i="1"/>
  <c r="J46" i="1"/>
  <c r="H55" i="1"/>
  <c r="C11" i="3" s="1"/>
  <c r="J51" i="1"/>
  <c r="J37" i="1"/>
  <c r="J53" i="1"/>
  <c r="J32" i="1"/>
  <c r="J52" i="1"/>
  <c r="J31" i="1"/>
  <c r="J23" i="1"/>
  <c r="J25" i="1"/>
  <c r="J13" i="1"/>
  <c r="H48" i="1"/>
  <c r="C10" i="3" s="1"/>
  <c r="H34" i="1"/>
  <c r="C8" i="3" s="1"/>
  <c r="H41" i="1"/>
  <c r="C9" i="3" s="1"/>
  <c r="I29" i="1"/>
  <c r="J29" i="1" s="1"/>
  <c r="J34" i="1" s="1"/>
  <c r="H22" i="1"/>
  <c r="H21" i="1"/>
  <c r="H12" i="1"/>
  <c r="F11" i="1"/>
  <c r="H11" i="1" s="1"/>
  <c r="F10" i="1"/>
  <c r="H10" i="1" s="1"/>
  <c r="A9" i="1"/>
  <c r="A10" i="1" s="1"/>
  <c r="A11" i="1" s="1"/>
  <c r="A12" i="1" s="1"/>
  <c r="A13" i="1" s="1"/>
  <c r="A14" i="1" s="1"/>
  <c r="A15" i="1" s="1"/>
  <c r="A16" i="1" s="1"/>
  <c r="H9" i="1"/>
  <c r="H8" i="1"/>
  <c r="J8" i="1" s="1"/>
  <c r="J11" i="1" l="1"/>
  <c r="J55" i="1"/>
  <c r="J12" i="1"/>
  <c r="O55" i="1"/>
  <c r="J48" i="1"/>
  <c r="J9" i="1"/>
  <c r="J20" i="1"/>
  <c r="I10" i="1"/>
  <c r="J10" i="1" s="1"/>
  <c r="J21" i="1"/>
  <c r="O41" i="1"/>
  <c r="O34" i="1"/>
  <c r="I34" i="1"/>
  <c r="D8" i="3" s="1"/>
  <c r="H27" i="1"/>
  <c r="H18" i="1"/>
  <c r="H57" i="1" s="1"/>
  <c r="H59" i="1" s="1"/>
  <c r="A21" i="1"/>
  <c r="A22" i="1" s="1"/>
  <c r="A23" i="1" s="1"/>
  <c r="A24" i="1" s="1"/>
  <c r="A25" i="1" s="1"/>
  <c r="A30" i="1" s="1"/>
  <c r="A31" i="1" s="1"/>
  <c r="A32" i="1" s="1"/>
  <c r="I21" i="1"/>
  <c r="I20" i="1"/>
  <c r="I12" i="1"/>
  <c r="I22" i="1"/>
  <c r="J22" i="1" s="1"/>
  <c r="J18" i="1" l="1"/>
  <c r="J27" i="1"/>
  <c r="C6" i="3"/>
  <c r="C7" i="3"/>
  <c r="I27" i="1"/>
  <c r="I18" i="1"/>
  <c r="M18" i="1"/>
  <c r="O18" i="1"/>
  <c r="J57" i="1" l="1"/>
  <c r="J59" i="1" s="1"/>
  <c r="I57" i="1"/>
  <c r="I59" i="1" s="1"/>
  <c r="C12" i="3"/>
  <c r="C14" i="3" s="1"/>
  <c r="D6" i="3"/>
  <c r="D7" i="3"/>
  <c r="M27" i="1"/>
  <c r="O27" i="1"/>
  <c r="O57" i="1" s="1"/>
  <c r="O59" i="1" s="1"/>
  <c r="E12" i="3" l="1"/>
  <c r="E14" i="3" s="1"/>
  <c r="F12" i="3"/>
  <c r="G12" i="3"/>
  <c r="G14" i="3" s="1"/>
  <c r="D12" i="3"/>
  <c r="C21" i="3" l="1"/>
  <c r="D14" i="3"/>
  <c r="C22" i="3"/>
  <c r="C30" i="3" l="1"/>
  <c r="C31" i="3" s="1"/>
  <c r="C32" i="3" s="1"/>
  <c r="C27" i="3"/>
  <c r="C20" i="3"/>
  <c r="C23" i="3"/>
  <c r="C28" i="3" l="1"/>
  <c r="C29" i="3" s="1"/>
  <c r="C26" i="3"/>
  <c r="F26" i="3" s="1"/>
  <c r="C24" i="3"/>
  <c r="C25" i="3" s="1"/>
</calcChain>
</file>

<file path=xl/sharedStrings.xml><?xml version="1.0" encoding="utf-8"?>
<sst xmlns="http://schemas.openxmlformats.org/spreadsheetml/2006/main" count="164" uniqueCount="124">
  <si>
    <t>Nr. crt.</t>
  </si>
  <si>
    <t>Activitate</t>
  </si>
  <si>
    <t>Unitatea de măsură</t>
  </si>
  <si>
    <t>Număr de unităţi</t>
  </si>
  <si>
    <t xml:space="preserve">  TVA</t>
  </si>
  <si>
    <t>Cost unitar fară TVA</t>
  </si>
  <si>
    <t>Buget eligibil solicitat</t>
  </si>
  <si>
    <t>Cost total fără TVA</t>
  </si>
  <si>
    <t>Cheltuieli de personal</t>
  </si>
  <si>
    <t>A xx - management de proiect</t>
  </si>
  <si>
    <t>Cost neeligibil</t>
  </si>
  <si>
    <t>salarii echipa de proiect - responsabil financiar</t>
  </si>
  <si>
    <t>salarii echipa de proiect - responsabil achiziții</t>
  </si>
  <si>
    <t>cazare personal beneficiar - deplasare internă</t>
  </si>
  <si>
    <t>A xx - ..................................</t>
  </si>
  <si>
    <t>lună/om</t>
  </si>
  <si>
    <t>8=6*7</t>
  </si>
  <si>
    <t>Atribuțiile responsabilului financiar sunt descrise în cadrul activității.</t>
  </si>
  <si>
    <t>3 persoane din cadrul beneficiarului se vor deplasa în misiuni de verificare în afara Bucureștiului. Sunt estimate 5 misiuni a câte 2 zile.</t>
  </si>
  <si>
    <t>nopți cazare</t>
  </si>
  <si>
    <t>Nu este cazul</t>
  </si>
  <si>
    <t>diurnă personal beneficiar - deplasare internă</t>
  </si>
  <si>
    <t>transport personal beneficiar - deplasare internă</t>
  </si>
  <si>
    <t>3 persoane din cadrul beneficiarului se vor deplasa în misiuni de verificare în afara Bucureștiului. Sunt estimate 5 misiuni.</t>
  </si>
  <si>
    <t>zile deplasare</t>
  </si>
  <si>
    <t>deplasări dus-întors</t>
  </si>
  <si>
    <t>consultanță</t>
  </si>
  <si>
    <t xml:space="preserve">Pentru realizarea activității este necesară contractarea de servicii specializate în evaluarea de proiecte. Se estimează un necesar de 150 de zile pentru experți seniori </t>
  </si>
  <si>
    <t>onorariu/zi</t>
  </si>
  <si>
    <t>Pentru realizarea activității este necesară contractarea de servicii specializate în evaluarea de proiecte. Se estimează un necesar de 300 de zile pentru experți juniori</t>
  </si>
  <si>
    <t>Categorie de cheltuieli*</t>
  </si>
  <si>
    <t>elaborare studiu de fezabilitate</t>
  </si>
  <si>
    <t>Cheltuieli cu achiziția de active fixe, obiecte de inventar, furnituri de birou, materiale consumabile</t>
  </si>
  <si>
    <t>calculatoare</t>
  </si>
  <si>
    <t>Sunt necesare 30 calculatoare pentru funcționarea Organismului Intermediar Energie.</t>
  </si>
  <si>
    <t>bucăți</t>
  </si>
  <si>
    <t>Document justificativ anexat</t>
  </si>
  <si>
    <t>Stat de plată luna xx</t>
  </si>
  <si>
    <t>Prospectare net - oferta ....</t>
  </si>
  <si>
    <t>Conform legislației</t>
  </si>
  <si>
    <t>Cost mediu estimat astfel .....</t>
  </si>
  <si>
    <t>Ofertă contract de servicii nr........ similar</t>
  </si>
  <si>
    <t>Ofertă primită la solicitare</t>
  </si>
  <si>
    <t>Cheltuieli cu servicii</t>
  </si>
  <si>
    <t>Cheltuieli generale de administratie</t>
  </si>
  <si>
    <t>TOTAL</t>
  </si>
  <si>
    <t>4=2+3</t>
  </si>
  <si>
    <t>6=4-5</t>
  </si>
  <si>
    <t>CHELTUIELI DE PERSONAL</t>
  </si>
  <si>
    <t>CHELTUIELI CU SERVICII</t>
  </si>
  <si>
    <t>6.1. Justificarea bugetului</t>
  </si>
  <si>
    <t>6.2. Bugetul pe categorii de cheltuieli</t>
  </si>
  <si>
    <t>SURSE DE FINANŢARE</t>
  </si>
  <si>
    <t>VALOARE</t>
  </si>
  <si>
    <t xml:space="preserve">Valoarea totală a proiectului
</t>
  </si>
  <si>
    <t>Valoarea neeligibilă a proiectului</t>
  </si>
  <si>
    <t xml:space="preserve">Valoarea eligibilă a proiectului
</t>
  </si>
  <si>
    <t>Asistenţă financiară nerambursabilă solicitată</t>
  </si>
  <si>
    <t>4.1</t>
  </si>
  <si>
    <t>4.2</t>
  </si>
  <si>
    <t>5.1</t>
  </si>
  <si>
    <t>5.2</t>
  </si>
  <si>
    <t>Verificare sume</t>
  </si>
  <si>
    <t>Contribuţia națională*</t>
  </si>
  <si>
    <t>VERIFICARE SUME</t>
  </si>
  <si>
    <t>Stat de plată luna xx
Situație privind claculul valorii eligibile dacă personalul are și alte atribuții decât FESI</t>
  </si>
  <si>
    <t>cost salarii/lună</t>
  </si>
  <si>
    <t>Cheltuielile neeligibile provin din costuri aferente concediilor medicale, precum și contravalorii reprezentând alte atribuții decât FESI conform situației anexate.</t>
  </si>
  <si>
    <t>Conform lunii xx, costul salariilor personalului responsabil de coordonarea, gestionarea și controlul FESI este de 50.000 lei. La acesta se adaugă următoarele contribuții:
- CAS 21,5%
- CASS 
- Șomaj
- Accidente.
Costul calculat este de .....La acesta se adaugă o marjă de 5% pentru modificări în situația personalului (reîntoarceri din suspendări, promovări etc.)</t>
  </si>
  <si>
    <t>CHELTUIELI CU ACHIZIȚIA DE ACTIVE FIXE, OBIECTE DE INVENTAR, FURNITURI DE BIROU, MATERIALE CONSUMABILE</t>
  </si>
  <si>
    <t xml:space="preserve">CHELTUIELI GENERALE DE ADMINISTRAŢIE </t>
  </si>
  <si>
    <t>Cheltuieli cu amortizarea</t>
  </si>
  <si>
    <t>Alte categorii de cheltuieli</t>
  </si>
  <si>
    <t>CHELTUIELI CU AMORTIZAREA</t>
  </si>
  <si>
    <r>
      <t>Detalierea categoriei de cheltuieli</t>
    </r>
    <r>
      <rPr>
        <b/>
        <vertAlign val="superscript"/>
        <sz val="10"/>
        <rFont val="Calibri"/>
        <family val="2"/>
        <charset val="238"/>
        <scheme val="minor"/>
      </rPr>
      <t>1</t>
    </r>
  </si>
  <si>
    <r>
      <t>Justificare</t>
    </r>
    <r>
      <rPr>
        <b/>
        <vertAlign val="superscript"/>
        <sz val="10"/>
        <rFont val="Calibri"/>
        <family val="2"/>
        <charset val="238"/>
        <scheme val="minor"/>
      </rPr>
      <t>2</t>
    </r>
  </si>
  <si>
    <r>
      <t xml:space="preserve">  TVA</t>
    </r>
    <r>
      <rPr>
        <b/>
        <vertAlign val="superscript"/>
        <sz val="10"/>
        <rFont val="Calibri"/>
        <family val="2"/>
        <charset val="238"/>
        <scheme val="minor"/>
      </rPr>
      <t>3</t>
    </r>
  </si>
  <si>
    <r>
      <t>Explicații aferente costurilor neeligibile</t>
    </r>
    <r>
      <rPr>
        <b/>
        <vertAlign val="superscript"/>
        <sz val="10"/>
        <rFont val="Calibri"/>
        <family val="2"/>
        <charset val="238"/>
        <scheme val="minor"/>
      </rPr>
      <t>4</t>
    </r>
  </si>
  <si>
    <r>
      <t>ALTE CATEGORII DE CHELTUIELI</t>
    </r>
    <r>
      <rPr>
        <b/>
        <vertAlign val="superscript"/>
        <sz val="11"/>
        <color theme="1"/>
        <rFont val="Calibri"/>
        <family val="2"/>
        <charset val="238"/>
        <scheme val="minor"/>
      </rPr>
      <t>5</t>
    </r>
  </si>
  <si>
    <r>
      <t>salarii aferente personalului responsabil de coordonarea, gestionarea și controlul FESI</t>
    </r>
    <r>
      <rPr>
        <vertAlign val="superscript"/>
        <sz val="10"/>
        <color rgb="FFFF0000"/>
        <rFont val="Calibri"/>
        <family val="2"/>
        <charset val="238"/>
        <scheme val="minor"/>
      </rPr>
      <t>6</t>
    </r>
  </si>
  <si>
    <r>
      <t>Se estimează un necesar de 100 de zile pentru experți seniori. Plata se va face pe livrabil și nu în funcție de zilele prestate.</t>
    </r>
    <r>
      <rPr>
        <vertAlign val="superscript"/>
        <sz val="10"/>
        <color rgb="FFFF0000"/>
        <rFont val="Calibri"/>
        <family val="2"/>
        <charset val="238"/>
        <scheme val="minor"/>
      </rPr>
      <t>7</t>
    </r>
  </si>
  <si>
    <r>
      <rPr>
        <vertAlign val="superscript"/>
        <sz val="11"/>
        <color theme="1"/>
        <rFont val="Calibri"/>
        <family val="2"/>
        <charset val="238"/>
        <scheme val="minor"/>
      </rPr>
      <t>5</t>
    </r>
    <r>
      <rPr>
        <sz val="11"/>
        <color theme="1"/>
        <rFont val="Calibri"/>
        <family val="2"/>
        <charset val="238"/>
        <scheme val="minor"/>
      </rPr>
      <t xml:space="preserve"> În cadrul acestei secțiuni se vor introduce și cheltuieli care sunt neeligibile conform Ghidului Solicitantului dar care sunt indispensabile implementării proiectului.</t>
    </r>
  </si>
  <si>
    <r>
      <rPr>
        <vertAlign val="superscript"/>
        <sz val="11"/>
        <color theme="1"/>
        <rFont val="Calibri"/>
        <family val="2"/>
        <charset val="238"/>
        <scheme val="minor"/>
      </rPr>
      <t>6</t>
    </r>
    <r>
      <rPr>
        <sz val="11"/>
        <color theme="1"/>
        <rFont val="Calibri"/>
        <family val="2"/>
        <charset val="238"/>
        <scheme val="minor"/>
      </rPr>
      <t xml:space="preserve"> Acest exemplu este destinat numai proiectelor depuse în cadrul acțiunii 3.1.2 pentru rambursarea cheltuielilor salariale aferente personalului responsabil de coordonarea, gestionarea și controlul FESI.</t>
    </r>
  </si>
  <si>
    <t>6.3. Bugetul pe surse de finanțare și categorie de intervenție</t>
  </si>
  <si>
    <t>Justificare calcul buget eligibil atunci când este diferit de bugetul total</t>
  </si>
  <si>
    <r>
      <rPr>
        <vertAlign val="superscript"/>
        <sz val="11"/>
        <color theme="1"/>
        <rFont val="Calibri"/>
        <family val="2"/>
        <charset val="238"/>
        <scheme val="minor"/>
      </rPr>
      <t>4</t>
    </r>
    <r>
      <rPr>
        <sz val="11"/>
        <color theme="1"/>
        <rFont val="Calibri"/>
        <family val="2"/>
        <charset val="238"/>
        <scheme val="minor"/>
      </rPr>
      <t xml:space="preserve"> Informațiile furnizate în coloanele 12 și 14 trebuie să fie suficiente pentru a permite evaluatorului să verifice că bugetul eligibil solicitat este estimat corect.</t>
    </r>
  </si>
  <si>
    <t>La valoarea totală s-a aplicat un procent estimat de lucru pe proiect în medie pe lună de 50%.</t>
  </si>
  <si>
    <t>Costurile neeligibile reprezintă diferența față de procentul de lucru mediu estimat de 50%</t>
  </si>
  <si>
    <t>Costurile neeligibile reprezintă diferența față de procentul de lucru mediu estimat de 70%</t>
  </si>
  <si>
    <t>La valoarea totală s-a aplicat un procent estimat de lucru pe proiect în medie pe lună de 70%.</t>
  </si>
  <si>
    <t>Bugetul total s-a diminuat cu:
- valoarea concediilor medicale (xx pe lună, multiplicat cu 36 luni și marja de 5%)
- valoarea costurilor neeligibile date de aplicarea procentului de lucru privind FESI la nivel individual conform situației anexate</t>
  </si>
  <si>
    <t>La valoarea totală s-a aplicat un procent estimat aferent gestionării FESI la nivelul OI Energie în medie de 80%.</t>
  </si>
  <si>
    <t>Costurile neeligibile reprezintă diferența față de procentul estimat aferent atribuțiilor FESI de 80%.</t>
  </si>
  <si>
    <t>Asigurarea cheltuielilor cu energie electrică</t>
  </si>
  <si>
    <t>Se estimează asigurarea cheltuielilor cu energie electrică pentru 20 luni</t>
  </si>
  <si>
    <t>nr. luni</t>
  </si>
  <si>
    <t>La valoarea totală s-a aplicat un procent estimat aferent gestionării FESI de 90%</t>
  </si>
  <si>
    <t>Costurile neeligibile reprezintă diferența față de procentul estimat aferent atribuțiilor FESI de 90%.</t>
  </si>
  <si>
    <r>
      <rPr>
        <vertAlign val="superscript"/>
        <sz val="11"/>
        <color theme="1"/>
        <rFont val="Calibri"/>
        <family val="2"/>
        <charset val="238"/>
        <scheme val="minor"/>
      </rPr>
      <t>1</t>
    </r>
    <r>
      <rPr>
        <sz val="11"/>
        <color theme="1"/>
        <rFont val="Calibri"/>
        <family val="2"/>
        <charset val="238"/>
        <scheme val="minor"/>
      </rPr>
      <t xml:space="preserve"> Se va face în funcție de categoria de cheltuieli, conform Anexei 5 La Ghidul Solicitantului - Lista orientativă a cheltuielilor eligibile</t>
    </r>
  </si>
  <si>
    <t>pentru regiunea mai dezvoltată (5,76%)</t>
  </si>
  <si>
    <t>pentru regiunea mai puțin dezvoltată (94,24%)</t>
  </si>
  <si>
    <t>A 1 - ..................................</t>
  </si>
  <si>
    <t>Buget total</t>
  </si>
  <si>
    <t>10=8+9</t>
  </si>
  <si>
    <t>Buget total cu TVA</t>
  </si>
  <si>
    <t>1. Rândurile de mai jos NU se șterg în totalitate. Datele completate în tabel cu roșu sunt cu titlu de exemplu și pot fi șterse. 
2. Câmpurile albastru deschis NU se modifică. 
3. Pentru a introduce o nouă cheltuială, dacă este cazul, inserați un nou rând la categoria corespunzătoare și copiați formulele aferente coloanelor 8, 10 și 13.</t>
  </si>
  <si>
    <r>
      <rPr>
        <vertAlign val="superscript"/>
        <sz val="11"/>
        <color theme="1"/>
        <rFont val="Calibri"/>
        <family val="2"/>
        <charset val="238"/>
        <scheme val="minor"/>
      </rPr>
      <t>2</t>
    </r>
    <r>
      <rPr>
        <sz val="11"/>
        <color theme="1"/>
        <rFont val="Calibri"/>
        <family val="2"/>
        <charset val="238"/>
        <scheme val="minor"/>
      </rPr>
      <t xml:space="preserve"> Informațiile furnizate în coloana 4 trebuie să conțină justificarea cheltuielii pentru realizarea activității, precum și detalii privind modul de estimare suficiente pentru a permite evaluatorului să verifice corectitudinea estimărilor și corelarea acestora cu activitățile.</t>
    </r>
  </si>
  <si>
    <r>
      <rPr>
        <vertAlign val="superscript"/>
        <sz val="11"/>
        <color theme="1"/>
        <rFont val="Calibri"/>
        <family val="2"/>
        <charset val="238"/>
        <scheme val="minor"/>
      </rPr>
      <t>7</t>
    </r>
    <r>
      <rPr>
        <sz val="11"/>
        <color theme="1"/>
        <rFont val="Calibri"/>
        <family val="2"/>
        <charset val="238"/>
        <scheme val="minor"/>
      </rPr>
      <t xml:space="preserve"> În cazul în care activitatea respectivă se pretează a fi implementată printr-un contract de servici cu plata pe livrabil, dacă se optează pentru această variantă, vă rugăm să specificați conform exemplului. În lipsa acestor precizări, implementarea contractului de servicii va trebui realizată pe bază de timesheet-uri.</t>
    </r>
  </si>
  <si>
    <t>Buget eligibil total solicitat</t>
  </si>
  <si>
    <t>Buget eligibil solicitat fără TVA</t>
  </si>
  <si>
    <t>TVA eligibil solicitat</t>
  </si>
  <si>
    <t>12=8 modificat în funcție de col.11</t>
  </si>
  <si>
    <t>13=9 modificat în funcție de col.11</t>
  </si>
  <si>
    <t>14=12+13</t>
  </si>
  <si>
    <t>15=10-14</t>
  </si>
  <si>
    <r>
      <rPr>
        <vertAlign val="superscript"/>
        <sz val="11"/>
        <color theme="1"/>
        <rFont val="Calibri"/>
        <family val="2"/>
        <charset val="238"/>
        <scheme val="minor"/>
      </rPr>
      <t>3</t>
    </r>
    <r>
      <rPr>
        <sz val="11"/>
        <color theme="1"/>
        <rFont val="Calibri"/>
        <family val="2"/>
        <charset val="238"/>
        <scheme val="minor"/>
      </rPr>
      <t xml:space="preserve"> Valoarea totală a TVA se va estima în cadrul bugetului astfel:
- ca şi cost eligibil care va fi inclus în bugetul eligibil solicitat (coloana 9 si 10) - TVA nerecuperabilă aferentă cheltuielilor eligibile, în funcţie de categoria de cheltuieli
- ca şi cost neeligibil care se va regăsi în coloana 12 - TVA recuperabilă şi TVA aferentă cheltuielilor neeligibile.</t>
    </r>
  </si>
  <si>
    <t>Contribuție proprie</t>
  </si>
  <si>
    <t>Contribuție solicitată de la bugetul de stat</t>
  </si>
  <si>
    <t>5.1.1</t>
  </si>
  <si>
    <t>5.1.2</t>
  </si>
  <si>
    <t>5.2.1</t>
  </si>
  <si>
    <t>5.2.2</t>
  </si>
  <si>
    <t>* Contribuția națională este de 15% din valoarea eligibilă prevăzută la pct.3.
În cazul solicitanților instituții publice, această contribuție trebuie asigurată de către aceștia și va fi calculată de către solicitant la pct.5.1.
În cazul solicitanților care nu sunt instituții publice, această contribuție este asigurată de către AM POAT, cu excepția cazurilor în care solicitantul este o asociație care este înființată și funcționează în temeiul OG nr.26/2000 cu privire la asociații și fundații, cu modificările și completările ulterioare. În cazul în care contribuția este asigurată în întregime de AM POAT, valoarea acesteia reprezentând 15% din valoarea eligibilă a proiectului va fi inclusă de către solicitant la pct. 5.2. 
În cazul în care solicitantul trebuie să asigure 2%, va include contravaloarea acestui procent la pct.5.1 și restul contribuției de 13% din valoarea eligibilă a proiectului, îl va include la pct. 5.2.</t>
  </si>
  <si>
    <t>Verificare procent contribuție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</si>
</sst>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Lei&quot;"/>
  </numFmts>
  <fonts count="19" x14ac:knownFonts="1">
    <font>
      <sz val="11"/>
      <color theme="1"/>
      <name val="Calibri"/>
      <family val="2"/>
      <charset val="238"/>
      <scheme val="minor"/>
    </font>
    <font>
      <b/>
      <sz val="11"/>
      <color theme="1"/>
      <name val="Calibri"/>
      <family val="2"/>
      <charset val="238"/>
      <scheme val="minor"/>
    </font>
    <font>
      <b/>
      <sz val="10"/>
      <name val="Calibri"/>
      <family val="2"/>
      <charset val="238"/>
      <scheme val="minor"/>
    </font>
    <font>
      <sz val="10"/>
      <color theme="1"/>
      <name val="Calibri"/>
      <family val="2"/>
      <charset val="238"/>
      <scheme val="minor"/>
    </font>
    <font>
      <b/>
      <sz val="12"/>
      <color theme="1"/>
      <name val="Calibri"/>
      <family val="2"/>
      <charset val="238"/>
      <scheme val="minor"/>
    </font>
    <font>
      <b/>
      <sz val="11"/>
      <name val="Calibri"/>
      <family val="2"/>
      <charset val="238"/>
      <scheme val="minor"/>
    </font>
    <font>
      <b/>
      <sz val="11"/>
      <color indexed="8"/>
      <name val="Calibri"/>
      <family val="2"/>
      <charset val="238"/>
      <scheme val="minor"/>
    </font>
    <font>
      <sz val="11"/>
      <color indexed="8"/>
      <name val="Calibri"/>
      <family val="2"/>
      <charset val="238"/>
      <scheme val="minor"/>
    </font>
    <font>
      <sz val="11"/>
      <color theme="0" tint="-0.14999847407452621"/>
      <name val="Calibri"/>
      <family val="2"/>
      <charset val="238"/>
      <scheme val="minor"/>
    </font>
    <font>
      <sz val="10"/>
      <color rgb="FFFF0000"/>
      <name val="Calibri"/>
      <family val="2"/>
      <charset val="238"/>
      <scheme val="minor"/>
    </font>
    <font>
      <b/>
      <vertAlign val="superscript"/>
      <sz val="10"/>
      <name val="Calibri"/>
      <family val="2"/>
      <charset val="238"/>
      <scheme val="minor"/>
    </font>
    <font>
      <b/>
      <vertAlign val="superscript"/>
      <sz val="11"/>
      <color theme="1"/>
      <name val="Calibri"/>
      <family val="2"/>
      <charset val="238"/>
      <scheme val="minor"/>
    </font>
    <font>
      <vertAlign val="superscript"/>
      <sz val="10"/>
      <color rgb="FFFF0000"/>
      <name val="Calibri"/>
      <family val="2"/>
      <charset val="238"/>
      <scheme val="minor"/>
    </font>
    <font>
      <vertAlign val="superscript"/>
      <sz val="11"/>
      <color theme="1"/>
      <name val="Calibri"/>
      <family val="2"/>
      <charset val="238"/>
      <scheme val="minor"/>
    </font>
    <font>
      <sz val="10"/>
      <color rgb="FF7030A0"/>
      <name val="Calibri"/>
      <family val="2"/>
      <charset val="238"/>
      <scheme val="minor"/>
    </font>
    <font>
      <sz val="11"/>
      <color rgb="FF7030A0"/>
      <name val="Calibri"/>
      <family val="2"/>
      <charset val="238"/>
      <scheme val="minor"/>
    </font>
    <font>
      <b/>
      <sz val="10"/>
      <color rgb="FFFF0000"/>
      <name val="Calibri"/>
      <family val="2"/>
      <charset val="238"/>
      <scheme val="minor"/>
    </font>
    <font>
      <i/>
      <sz val="11"/>
      <color indexed="8"/>
      <name val="Calibri"/>
      <family val="2"/>
      <charset val="238"/>
      <scheme val="minor"/>
    </font>
    <font>
      <sz val="9"/>
      <color theme="1"/>
      <name val="Calibri"/>
      <family val="2"/>
      <charset val="238"/>
      <scheme val="minor"/>
    </font>
  </fonts>
  <fills count="3">
    <fill>
      <patternFill patternType="none"/>
    </fill>
    <fill>
      <patternFill patternType="gray125"/>
    </fill>
    <fill>
      <patternFill patternType="solid">
        <fgColor theme="4"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66">
    <xf numFmtId="0" fontId="0" fillId="0" borderId="0" xfId="0"/>
    <xf numFmtId="0" fontId="3" fillId="0" borderId="1" xfId="0" applyFont="1" applyBorder="1" applyAlignment="1">
      <alignment vertical="top" wrapText="1" shrinkToFit="1"/>
    </xf>
    <xf numFmtId="164" fontId="3" fillId="0" borderId="1" xfId="0" applyNumberFormat="1" applyFont="1" applyBorder="1" applyAlignment="1">
      <alignment vertical="top" wrapText="1" shrinkToFit="1"/>
    </xf>
    <xf numFmtId="4" fontId="3" fillId="0" borderId="1" xfId="0" applyNumberFormat="1" applyFont="1" applyBorder="1" applyAlignment="1">
      <alignment vertical="top" wrapText="1" shrinkToFit="1"/>
    </xf>
    <xf numFmtId="164" fontId="0" fillId="0" borderId="0" xfId="0" applyNumberFormat="1"/>
    <xf numFmtId="0" fontId="1" fillId="0" borderId="0" xfId="0" applyFont="1"/>
    <xf numFmtId="0" fontId="0" fillId="0" borderId="0" xfId="0" applyAlignment="1">
      <alignment vertical="top" wrapText="1" shrinkToFit="1"/>
    </xf>
    <xf numFmtId="0" fontId="9" fillId="0" borderId="1" xfId="0" applyFont="1" applyBorder="1" applyAlignment="1">
      <alignment vertical="top" wrapText="1" shrinkToFit="1"/>
    </xf>
    <xf numFmtId="4" fontId="9" fillId="0" borderId="1" xfId="0" applyNumberFormat="1" applyFont="1" applyBorder="1" applyAlignment="1">
      <alignment vertical="top" wrapText="1" shrinkToFit="1"/>
    </xf>
    <xf numFmtId="164" fontId="9" fillId="0" borderId="1" xfId="0" applyNumberFormat="1" applyFont="1" applyBorder="1" applyAlignment="1">
      <alignment vertical="top" wrapText="1" shrinkToFit="1"/>
    </xf>
    <xf numFmtId="0" fontId="0" fillId="0" borderId="0" xfId="0" applyProtection="1"/>
    <xf numFmtId="0" fontId="0" fillId="0" borderId="0" xfId="0" applyAlignment="1">
      <alignment horizontal="left" vertical="top" wrapText="1" shrinkToFit="1"/>
    </xf>
    <xf numFmtId="0" fontId="4" fillId="2" borderId="0" xfId="0" applyFont="1" applyFill="1"/>
    <xf numFmtId="0" fontId="0" fillId="2" borderId="0" xfId="0" applyFill="1"/>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2" xfId="0" applyFont="1" applyFill="1" applyBorder="1" applyAlignment="1">
      <alignment horizontal="center" vertical="top" wrapText="1"/>
    </xf>
    <xf numFmtId="164" fontId="3" fillId="2" borderId="1" xfId="0" applyNumberFormat="1" applyFont="1" applyFill="1" applyBorder="1" applyAlignment="1" applyProtection="1">
      <alignment vertical="top" wrapText="1" shrinkToFit="1"/>
    </xf>
    <xf numFmtId="0" fontId="8" fillId="2" borderId="0" xfId="0" applyFont="1" applyFill="1" applyProtection="1"/>
    <xf numFmtId="164" fontId="1" fillId="2" borderId="1" xfId="0" applyNumberFormat="1" applyFont="1" applyFill="1" applyBorder="1" applyProtection="1"/>
    <xf numFmtId="0" fontId="0" fillId="2" borderId="0" xfId="0" applyFill="1" applyProtection="1"/>
    <xf numFmtId="164" fontId="3" fillId="2" borderId="1" xfId="0" applyNumberFormat="1" applyFont="1" applyFill="1" applyBorder="1" applyAlignment="1">
      <alignment vertical="top" wrapText="1" shrinkToFit="1"/>
    </xf>
    <xf numFmtId="0" fontId="8" fillId="2" borderId="0" xfId="0" applyFont="1" applyFill="1"/>
    <xf numFmtId="164" fontId="1" fillId="2" borderId="1" xfId="0" applyNumberFormat="1" applyFont="1" applyFill="1" applyBorder="1"/>
    <xf numFmtId="0" fontId="1" fillId="2" borderId="1" xfId="0" applyFont="1" applyFill="1" applyBorder="1"/>
    <xf numFmtId="164" fontId="0" fillId="2" borderId="0" xfId="0" applyNumberFormat="1" applyFill="1" applyProtection="1"/>
    <xf numFmtId="0" fontId="5" fillId="2" borderId="1" xfId="0" applyFont="1" applyFill="1" applyBorder="1" applyAlignment="1">
      <alignment horizontal="center" vertical="top" wrapText="1" shrinkToFit="1"/>
    </xf>
    <xf numFmtId="0" fontId="5" fillId="2" borderId="2" xfId="0" applyFont="1" applyFill="1" applyBorder="1" applyAlignment="1">
      <alignment horizontal="center" vertical="top" wrapText="1" shrinkToFit="1"/>
    </xf>
    <xf numFmtId="0" fontId="0" fillId="2" borderId="1" xfId="0" applyFont="1" applyFill="1" applyBorder="1" applyAlignment="1">
      <alignment vertical="top" wrapText="1" shrinkToFit="1"/>
    </xf>
    <xf numFmtId="164" fontId="0" fillId="2" borderId="1" xfId="0" applyNumberFormat="1" applyFont="1" applyFill="1" applyBorder="1" applyAlignment="1">
      <alignment vertical="top" wrapText="1" shrinkToFit="1"/>
    </xf>
    <xf numFmtId="0" fontId="1" fillId="2" borderId="1" xfId="0" applyFont="1" applyFill="1" applyBorder="1" applyAlignment="1">
      <alignment vertical="top" wrapText="1" shrinkToFit="1"/>
    </xf>
    <xf numFmtId="164" fontId="1" fillId="2" borderId="1" xfId="0" applyNumberFormat="1" applyFont="1" applyFill="1" applyBorder="1" applyAlignment="1">
      <alignment vertical="top" wrapText="1" shrinkToFit="1"/>
    </xf>
    <xf numFmtId="0" fontId="0" fillId="2" borderId="0" xfId="0" applyFont="1" applyFill="1" applyBorder="1" applyAlignment="1">
      <alignment vertical="top" wrapText="1" shrinkToFit="1"/>
    </xf>
    <xf numFmtId="164" fontId="0" fillId="2" borderId="0" xfId="0" applyNumberFormat="1" applyFill="1"/>
    <xf numFmtId="0" fontId="6" fillId="2" borderId="1" xfId="0" applyFont="1" applyFill="1" applyBorder="1" applyAlignment="1">
      <alignment horizontal="center" vertical="top" wrapText="1" shrinkToFit="1"/>
    </xf>
    <xf numFmtId="49" fontId="7" fillId="2" borderId="1" xfId="0" applyNumberFormat="1" applyFont="1" applyFill="1" applyBorder="1" applyAlignment="1">
      <alignment horizontal="center" vertical="top" wrapText="1" shrinkToFit="1"/>
    </xf>
    <xf numFmtId="0" fontId="7" fillId="2" borderId="1" xfId="0" applyFont="1" applyFill="1" applyBorder="1" applyAlignment="1">
      <alignment vertical="top" wrapText="1" shrinkToFit="1"/>
    </xf>
    <xf numFmtId="4" fontId="7" fillId="2" borderId="1" xfId="0" applyNumberFormat="1" applyFont="1" applyFill="1" applyBorder="1" applyAlignment="1">
      <alignment vertical="top" wrapText="1" shrinkToFit="1"/>
    </xf>
    <xf numFmtId="0" fontId="6" fillId="2" borderId="1" xfId="0" applyFont="1" applyFill="1" applyBorder="1" applyAlignment="1">
      <alignment vertical="top" wrapText="1" shrinkToFit="1"/>
    </xf>
    <xf numFmtId="4" fontId="6" fillId="2" borderId="1" xfId="0" applyNumberFormat="1" applyFont="1" applyFill="1" applyBorder="1" applyAlignment="1">
      <alignment vertical="top" wrapText="1" shrinkToFit="1"/>
    </xf>
    <xf numFmtId="0" fontId="7" fillId="2" borderId="1" xfId="0" applyFont="1" applyFill="1" applyBorder="1" applyAlignment="1">
      <alignment horizontal="left" vertical="top" wrapText="1" indent="1" shrinkToFit="1"/>
    </xf>
    <xf numFmtId="0" fontId="14" fillId="0" borderId="1" xfId="0" applyFont="1" applyBorder="1" applyAlignment="1">
      <alignment vertical="top" wrapText="1" shrinkToFit="1"/>
    </xf>
    <xf numFmtId="4" fontId="14" fillId="0" borderId="1" xfId="0" applyNumberFormat="1" applyFont="1" applyBorder="1" applyAlignment="1">
      <alignment vertical="top" wrapText="1" shrinkToFit="1"/>
    </xf>
    <xf numFmtId="164" fontId="14" fillId="0" borderId="1" xfId="0" applyNumberFormat="1" applyFont="1" applyBorder="1" applyAlignment="1">
      <alignment vertical="top" wrapText="1" shrinkToFit="1"/>
    </xf>
    <xf numFmtId="164" fontId="14" fillId="2" borderId="1" xfId="0" applyNumberFormat="1" applyFont="1" applyFill="1" applyBorder="1" applyAlignment="1" applyProtection="1">
      <alignment vertical="top" wrapText="1" shrinkToFit="1"/>
    </xf>
    <xf numFmtId="0" fontId="15" fillId="0" borderId="0" xfId="0" applyFont="1"/>
    <xf numFmtId="164" fontId="9" fillId="2" borderId="1" xfId="0" applyNumberFormat="1" applyFont="1" applyFill="1" applyBorder="1" applyAlignment="1" applyProtection="1">
      <alignment vertical="top" wrapText="1" shrinkToFit="1"/>
    </xf>
    <xf numFmtId="0" fontId="0" fillId="0" borderId="0" xfId="0" applyAlignment="1">
      <alignment horizontal="left" vertical="top" wrapText="1" shrinkToFit="1"/>
    </xf>
    <xf numFmtId="0" fontId="0" fillId="0" borderId="0" xfId="0" applyAlignment="1">
      <alignment horizontal="left" vertical="top" wrapText="1" shrinkToFit="1"/>
    </xf>
    <xf numFmtId="0" fontId="16" fillId="2" borderId="1" xfId="0" applyFont="1" applyFill="1" applyBorder="1" applyAlignment="1">
      <alignment horizontal="center" vertical="center" wrapText="1"/>
    </xf>
    <xf numFmtId="4" fontId="6" fillId="0" borderId="1" xfId="0" applyNumberFormat="1" applyFont="1" applyFill="1" applyBorder="1" applyAlignment="1">
      <alignment vertical="top" wrapText="1" shrinkToFit="1"/>
    </xf>
    <xf numFmtId="0" fontId="7" fillId="2" borderId="1" xfId="0" applyFont="1" applyFill="1" applyBorder="1" applyAlignment="1">
      <alignment horizontal="center" vertical="top" wrapText="1" shrinkToFit="1"/>
    </xf>
    <xf numFmtId="0" fontId="17" fillId="2" borderId="1" xfId="0" applyFont="1" applyFill="1" applyBorder="1" applyAlignment="1">
      <alignment horizontal="left" vertical="top" wrapText="1" indent="1" shrinkToFit="1"/>
    </xf>
    <xf numFmtId="164" fontId="0" fillId="2" borderId="0" xfId="0" applyNumberFormat="1" applyFill="1" applyAlignment="1">
      <alignment horizontal="center" vertical="top"/>
    </xf>
    <xf numFmtId="0" fontId="0" fillId="0" borderId="0" xfId="0" applyAlignment="1">
      <alignment horizontal="left" vertical="top" wrapText="1" shrinkToFit="1"/>
    </xf>
    <xf numFmtId="0" fontId="0" fillId="2" borderId="0" xfId="0" applyFill="1" applyAlignment="1">
      <alignment horizontal="center"/>
    </xf>
    <xf numFmtId="0" fontId="1" fillId="2" borderId="0" xfId="0" applyFont="1" applyFill="1" applyAlignment="1">
      <alignment horizontal="left" vertical="top" wrapText="1" shrinkToFit="1"/>
    </xf>
    <xf numFmtId="0" fontId="1" fillId="2" borderId="3" xfId="0" applyFont="1" applyFill="1" applyBorder="1" applyAlignment="1">
      <alignment horizontal="center" vertical="top" wrapText="1" shrinkToFit="1"/>
    </xf>
    <xf numFmtId="0" fontId="1" fillId="2" borderId="4" xfId="0" applyFont="1" applyFill="1" applyBorder="1" applyAlignment="1">
      <alignment horizontal="center" vertical="top" wrapText="1" shrinkToFit="1"/>
    </xf>
    <xf numFmtId="0" fontId="1" fillId="2" borderId="5" xfId="0" applyFont="1" applyFill="1" applyBorder="1" applyAlignment="1">
      <alignment horizontal="center" vertical="top" wrapText="1" shrinkToFit="1"/>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2" borderId="5" xfId="0" applyFont="1" applyFill="1" applyBorder="1" applyAlignment="1">
      <alignment horizontal="center"/>
    </xf>
    <xf numFmtId="0" fontId="18" fillId="0" borderId="6" xfId="0" applyFont="1" applyBorder="1" applyAlignment="1">
      <alignment horizontal="left" vertical="top" wrapText="1" shrinkToFit="1"/>
    </xf>
    <xf numFmtId="0" fontId="18" fillId="0" borderId="0" xfId="0" applyFont="1" applyBorder="1" applyAlignment="1">
      <alignment horizontal="left" vertical="top" wrapText="1" shrinkToFit="1"/>
    </xf>
    <xf numFmtId="0" fontId="0" fillId="2" borderId="0" xfId="0" applyFont="1" applyFill="1" applyBorder="1" applyAlignment="1">
      <alignment horizontal="center" vertical="top" wrapText="1" shrinkToFi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Q70"/>
  <sheetViews>
    <sheetView zoomScaleNormal="100" workbookViewId="0">
      <pane xSplit="1" ySplit="7" topLeftCell="G53" activePane="bottomRight" state="frozen"/>
      <selection pane="topRight" activeCell="B1" sqref="B1"/>
      <selection pane="bottomLeft" activeCell="A8" sqref="A8"/>
      <selection pane="bottomRight" activeCell="N57" sqref="N57"/>
    </sheetView>
  </sheetViews>
  <sheetFormatPr defaultRowHeight="15" x14ac:dyDescent="0.25"/>
  <cols>
    <col min="1" max="1" width="4" customWidth="1"/>
    <col min="2" max="2" width="12" customWidth="1"/>
    <col min="3" max="3" width="17" customWidth="1"/>
    <col min="4" max="4" width="28" customWidth="1"/>
    <col min="7" max="7" width="10.42578125" bestFit="1" customWidth="1"/>
    <col min="8" max="8" width="14.85546875" bestFit="1" customWidth="1"/>
    <col min="9" max="9" width="13.28515625" bestFit="1" customWidth="1"/>
    <col min="10" max="10" width="14.85546875" bestFit="1" customWidth="1"/>
    <col min="11" max="11" width="21.7109375" customWidth="1"/>
    <col min="12" max="12" width="14.7109375" customWidth="1"/>
    <col min="13" max="13" width="14.85546875" customWidth="1"/>
    <col min="14" max="14" width="15.28515625" customWidth="1"/>
    <col min="15" max="15" width="14" customWidth="1"/>
    <col min="16" max="16" width="27.42578125" customWidth="1"/>
    <col min="17" max="17" width="11.5703125" customWidth="1"/>
  </cols>
  <sheetData>
    <row r="2" spans="1:17" ht="15.75" x14ac:dyDescent="0.25">
      <c r="A2" s="12" t="s">
        <v>50</v>
      </c>
      <c r="B2" s="13"/>
      <c r="C2" s="13"/>
      <c r="D2" s="13"/>
      <c r="E2" s="13"/>
      <c r="F2" s="13"/>
      <c r="G2" s="13"/>
      <c r="H2" s="13"/>
      <c r="I2" s="13"/>
      <c r="J2" s="13"/>
      <c r="K2" s="13"/>
      <c r="L2" s="13"/>
      <c r="M2" s="13"/>
      <c r="N2" s="13"/>
      <c r="O2" s="13"/>
      <c r="P2" s="13"/>
      <c r="Q2" s="13"/>
    </row>
    <row r="4" spans="1:17" ht="43.5" customHeight="1" x14ac:dyDescent="0.25">
      <c r="A4" s="56" t="s">
        <v>105</v>
      </c>
      <c r="B4" s="56"/>
      <c r="C4" s="56"/>
      <c r="D4" s="56"/>
      <c r="E4" s="56"/>
      <c r="F4" s="56"/>
      <c r="G4" s="56"/>
      <c r="H4" s="56"/>
      <c r="I4" s="56"/>
      <c r="J4" s="56"/>
      <c r="K4" s="56"/>
      <c r="L4" s="56"/>
      <c r="M4" s="56"/>
      <c r="N4" s="56"/>
      <c r="O4" s="56"/>
      <c r="P4" s="56"/>
      <c r="Q4" s="56"/>
    </row>
    <row r="6" spans="1:17" ht="40.5" x14ac:dyDescent="0.25">
      <c r="A6" s="14" t="s">
        <v>0</v>
      </c>
      <c r="B6" s="14" t="s">
        <v>1</v>
      </c>
      <c r="C6" s="15" t="s">
        <v>74</v>
      </c>
      <c r="D6" s="14" t="s">
        <v>75</v>
      </c>
      <c r="E6" s="14" t="s">
        <v>2</v>
      </c>
      <c r="F6" s="14" t="s">
        <v>3</v>
      </c>
      <c r="G6" s="14" t="s">
        <v>5</v>
      </c>
      <c r="H6" s="14" t="s">
        <v>7</v>
      </c>
      <c r="I6" s="14" t="s">
        <v>76</v>
      </c>
      <c r="J6" s="14" t="s">
        <v>102</v>
      </c>
      <c r="K6" s="14" t="s">
        <v>84</v>
      </c>
      <c r="L6" s="49" t="s">
        <v>109</v>
      </c>
      <c r="M6" s="49" t="s">
        <v>110</v>
      </c>
      <c r="N6" s="14" t="s">
        <v>108</v>
      </c>
      <c r="O6" s="14" t="s">
        <v>10</v>
      </c>
      <c r="P6" s="14" t="s">
        <v>77</v>
      </c>
      <c r="Q6" s="14" t="s">
        <v>36</v>
      </c>
    </row>
    <row r="7" spans="1:17" ht="25.5" x14ac:dyDescent="0.25">
      <c r="A7" s="16">
        <v>0</v>
      </c>
      <c r="B7" s="16">
        <v>3</v>
      </c>
      <c r="C7" s="16">
        <v>2</v>
      </c>
      <c r="D7" s="16">
        <v>4</v>
      </c>
      <c r="E7" s="16">
        <v>5</v>
      </c>
      <c r="F7" s="16">
        <v>6</v>
      </c>
      <c r="G7" s="16">
        <v>7</v>
      </c>
      <c r="H7" s="16" t="s">
        <v>16</v>
      </c>
      <c r="I7" s="16">
        <v>9</v>
      </c>
      <c r="J7" s="16" t="s">
        <v>103</v>
      </c>
      <c r="K7" s="16">
        <v>11</v>
      </c>
      <c r="L7" s="16" t="s">
        <v>111</v>
      </c>
      <c r="M7" s="16" t="s">
        <v>112</v>
      </c>
      <c r="N7" s="16" t="s">
        <v>113</v>
      </c>
      <c r="O7" s="16" t="s">
        <v>114</v>
      </c>
      <c r="P7" s="16">
        <v>16</v>
      </c>
      <c r="Q7" s="16">
        <v>17</v>
      </c>
    </row>
    <row r="8" spans="1:17" ht="63.75" x14ac:dyDescent="0.25">
      <c r="A8" s="1">
        <v>1</v>
      </c>
      <c r="B8" s="7" t="s">
        <v>9</v>
      </c>
      <c r="C8" s="7" t="s">
        <v>11</v>
      </c>
      <c r="D8" s="7" t="s">
        <v>17</v>
      </c>
      <c r="E8" s="7" t="s">
        <v>15</v>
      </c>
      <c r="F8" s="8">
        <v>12</v>
      </c>
      <c r="G8" s="9">
        <v>5000</v>
      </c>
      <c r="H8" s="17">
        <f t="shared" ref="H8:H13" si="0">F8*G8</f>
        <v>60000</v>
      </c>
      <c r="I8" s="9">
        <v>0</v>
      </c>
      <c r="J8" s="17">
        <f>H8+I8</f>
        <v>60000</v>
      </c>
      <c r="K8" s="9" t="s">
        <v>86</v>
      </c>
      <c r="L8" s="9">
        <v>30000</v>
      </c>
      <c r="M8" s="9">
        <v>0</v>
      </c>
      <c r="N8" s="21">
        <f>L8+M8</f>
        <v>30000</v>
      </c>
      <c r="O8" s="21">
        <f>J8-N8</f>
        <v>30000</v>
      </c>
      <c r="P8" s="7" t="s">
        <v>87</v>
      </c>
      <c r="Q8" s="7" t="s">
        <v>37</v>
      </c>
    </row>
    <row r="9" spans="1:17" ht="63.75" x14ac:dyDescent="0.25">
      <c r="A9" s="1">
        <f>A8+1</f>
        <v>2</v>
      </c>
      <c r="B9" s="7" t="s">
        <v>9</v>
      </c>
      <c r="C9" s="7" t="s">
        <v>12</v>
      </c>
      <c r="D9" s="7" t="s">
        <v>17</v>
      </c>
      <c r="E9" s="7" t="s">
        <v>15</v>
      </c>
      <c r="F9" s="8">
        <v>5</v>
      </c>
      <c r="G9" s="9">
        <v>7000</v>
      </c>
      <c r="H9" s="17">
        <f t="shared" si="0"/>
        <v>35000</v>
      </c>
      <c r="I9" s="9">
        <v>0</v>
      </c>
      <c r="J9" s="17">
        <f t="shared" ref="J9:J16" si="1">H9+I9</f>
        <v>35000</v>
      </c>
      <c r="K9" s="9" t="s">
        <v>89</v>
      </c>
      <c r="L9" s="9">
        <v>24500</v>
      </c>
      <c r="M9" s="9">
        <v>0</v>
      </c>
      <c r="N9" s="21">
        <f t="shared" ref="N9:N16" si="2">L9+M9</f>
        <v>24500</v>
      </c>
      <c r="O9" s="21">
        <f t="shared" ref="O9:O16" si="3">J9-N9</f>
        <v>10500</v>
      </c>
      <c r="P9" s="7" t="s">
        <v>88</v>
      </c>
      <c r="Q9" s="7" t="s">
        <v>37</v>
      </c>
    </row>
    <row r="10" spans="1:17" ht="63.75" x14ac:dyDescent="0.25">
      <c r="A10" s="1">
        <f t="shared" ref="A10:A32" si="4">A9+1</f>
        <v>3</v>
      </c>
      <c r="B10" s="7" t="s">
        <v>14</v>
      </c>
      <c r="C10" s="7" t="s">
        <v>13</v>
      </c>
      <c r="D10" s="7" t="s">
        <v>18</v>
      </c>
      <c r="E10" s="7" t="s">
        <v>19</v>
      </c>
      <c r="F10" s="8">
        <f>5*2*3</f>
        <v>30</v>
      </c>
      <c r="G10" s="9">
        <v>250</v>
      </c>
      <c r="H10" s="17">
        <f t="shared" si="0"/>
        <v>7500</v>
      </c>
      <c r="I10" s="9">
        <f>H10*0.09</f>
        <v>675</v>
      </c>
      <c r="J10" s="17">
        <f t="shared" si="1"/>
        <v>8175</v>
      </c>
      <c r="K10" s="7" t="s">
        <v>20</v>
      </c>
      <c r="L10" s="9">
        <f t="shared" ref="L10:M12" si="5">H10</f>
        <v>7500</v>
      </c>
      <c r="M10" s="9">
        <f t="shared" si="5"/>
        <v>675</v>
      </c>
      <c r="N10" s="21">
        <f t="shared" si="2"/>
        <v>8175</v>
      </c>
      <c r="O10" s="21">
        <f t="shared" si="3"/>
        <v>0</v>
      </c>
      <c r="P10" s="7" t="s">
        <v>20</v>
      </c>
      <c r="Q10" s="7" t="s">
        <v>38</v>
      </c>
    </row>
    <row r="11" spans="1:17" ht="63.75" x14ac:dyDescent="0.25">
      <c r="A11" s="1">
        <f t="shared" si="4"/>
        <v>4</v>
      </c>
      <c r="B11" s="7" t="s">
        <v>14</v>
      </c>
      <c r="C11" s="7" t="s">
        <v>21</v>
      </c>
      <c r="D11" s="7" t="s">
        <v>18</v>
      </c>
      <c r="E11" s="7" t="s">
        <v>24</v>
      </c>
      <c r="F11" s="8">
        <f>5*3*3</f>
        <v>45</v>
      </c>
      <c r="G11" s="9">
        <v>16</v>
      </c>
      <c r="H11" s="17">
        <f t="shared" si="0"/>
        <v>720</v>
      </c>
      <c r="I11" s="9">
        <v>0</v>
      </c>
      <c r="J11" s="17">
        <f t="shared" si="1"/>
        <v>720</v>
      </c>
      <c r="K11" s="7" t="s">
        <v>20</v>
      </c>
      <c r="L11" s="9">
        <f t="shared" si="5"/>
        <v>720</v>
      </c>
      <c r="M11" s="9">
        <f t="shared" si="5"/>
        <v>0</v>
      </c>
      <c r="N11" s="21">
        <f t="shared" si="2"/>
        <v>720</v>
      </c>
      <c r="O11" s="21">
        <f t="shared" si="3"/>
        <v>0</v>
      </c>
      <c r="P11" s="7" t="s">
        <v>20</v>
      </c>
      <c r="Q11" s="7" t="s">
        <v>39</v>
      </c>
    </row>
    <row r="12" spans="1:17" ht="63.75" x14ac:dyDescent="0.25">
      <c r="A12" s="1">
        <f t="shared" si="4"/>
        <v>5</v>
      </c>
      <c r="B12" s="7" t="s">
        <v>14</v>
      </c>
      <c r="C12" s="7" t="s">
        <v>22</v>
      </c>
      <c r="D12" s="7" t="s">
        <v>23</v>
      </c>
      <c r="E12" s="7" t="s">
        <v>25</v>
      </c>
      <c r="F12" s="8">
        <v>5</v>
      </c>
      <c r="G12" s="9">
        <v>1000</v>
      </c>
      <c r="H12" s="17">
        <f t="shared" si="0"/>
        <v>5000</v>
      </c>
      <c r="I12" s="9">
        <f>H12*0.24</f>
        <v>1200</v>
      </c>
      <c r="J12" s="17">
        <f t="shared" si="1"/>
        <v>6200</v>
      </c>
      <c r="K12" s="7" t="s">
        <v>20</v>
      </c>
      <c r="L12" s="9">
        <f t="shared" si="5"/>
        <v>5000</v>
      </c>
      <c r="M12" s="9">
        <f t="shared" si="5"/>
        <v>1200</v>
      </c>
      <c r="N12" s="21">
        <f t="shared" si="2"/>
        <v>6200</v>
      </c>
      <c r="O12" s="21">
        <f t="shared" si="3"/>
        <v>0</v>
      </c>
      <c r="P12" s="7" t="s">
        <v>20</v>
      </c>
      <c r="Q12" s="7" t="s">
        <v>40</v>
      </c>
    </row>
    <row r="13" spans="1:17" ht="198" customHeight="1" x14ac:dyDescent="0.25">
      <c r="A13" s="1">
        <f t="shared" si="4"/>
        <v>6</v>
      </c>
      <c r="B13" s="7" t="s">
        <v>14</v>
      </c>
      <c r="C13" s="7" t="s">
        <v>79</v>
      </c>
      <c r="D13" s="7" t="s">
        <v>68</v>
      </c>
      <c r="E13" s="7" t="s">
        <v>66</v>
      </c>
      <c r="F13" s="8">
        <v>36</v>
      </c>
      <c r="G13" s="9">
        <f>50000*1.215*1.05</f>
        <v>63787.500000000007</v>
      </c>
      <c r="H13" s="17">
        <f t="shared" si="0"/>
        <v>2296350.0000000005</v>
      </c>
      <c r="I13" s="9">
        <v>0</v>
      </c>
      <c r="J13" s="17">
        <f t="shared" si="1"/>
        <v>2296350.0000000005</v>
      </c>
      <c r="K13" s="9" t="s">
        <v>90</v>
      </c>
      <c r="L13" s="9">
        <v>2000000</v>
      </c>
      <c r="M13" s="9">
        <v>0</v>
      </c>
      <c r="N13" s="21">
        <f t="shared" si="2"/>
        <v>2000000</v>
      </c>
      <c r="O13" s="21">
        <f t="shared" si="3"/>
        <v>296350.00000000047</v>
      </c>
      <c r="P13" s="7" t="s">
        <v>67</v>
      </c>
      <c r="Q13" s="7" t="s">
        <v>65</v>
      </c>
    </row>
    <row r="14" spans="1:17" x14ac:dyDescent="0.25">
      <c r="A14" s="1">
        <f t="shared" si="4"/>
        <v>7</v>
      </c>
      <c r="B14" s="1"/>
      <c r="C14" s="1"/>
      <c r="D14" s="1"/>
      <c r="E14" s="1"/>
      <c r="F14" s="3"/>
      <c r="G14" s="2"/>
      <c r="H14" s="17">
        <f>F14*G14</f>
        <v>0</v>
      </c>
      <c r="I14" s="2"/>
      <c r="J14" s="17">
        <f t="shared" si="1"/>
        <v>0</v>
      </c>
      <c r="K14" s="2"/>
      <c r="L14" s="2"/>
      <c r="M14" s="2"/>
      <c r="N14" s="21">
        <f t="shared" si="2"/>
        <v>0</v>
      </c>
      <c r="O14" s="21">
        <f t="shared" si="3"/>
        <v>0</v>
      </c>
      <c r="P14" s="1"/>
      <c r="Q14" s="1"/>
    </row>
    <row r="15" spans="1:17" x14ac:dyDescent="0.25">
      <c r="A15" s="1">
        <f t="shared" si="4"/>
        <v>8</v>
      </c>
      <c r="B15" s="1"/>
      <c r="C15" s="1"/>
      <c r="D15" s="1"/>
      <c r="E15" s="1"/>
      <c r="F15" s="3"/>
      <c r="G15" s="2"/>
      <c r="H15" s="17">
        <f>F15*G15</f>
        <v>0</v>
      </c>
      <c r="I15" s="2"/>
      <c r="J15" s="17">
        <f t="shared" si="1"/>
        <v>0</v>
      </c>
      <c r="K15" s="2"/>
      <c r="L15" s="2"/>
      <c r="M15" s="2"/>
      <c r="N15" s="21">
        <f t="shared" si="2"/>
        <v>0</v>
      </c>
      <c r="O15" s="21">
        <f t="shared" si="3"/>
        <v>0</v>
      </c>
      <c r="P15" s="1"/>
      <c r="Q15" s="1"/>
    </row>
    <row r="16" spans="1:17" x14ac:dyDescent="0.25">
      <c r="A16" s="1">
        <f t="shared" si="4"/>
        <v>9</v>
      </c>
      <c r="B16" s="1"/>
      <c r="C16" s="1"/>
      <c r="D16" s="1"/>
      <c r="E16" s="1"/>
      <c r="F16" s="3"/>
      <c r="G16" s="2"/>
      <c r="H16" s="17">
        <f>F16*G16</f>
        <v>0</v>
      </c>
      <c r="I16" s="2"/>
      <c r="J16" s="17">
        <f t="shared" si="1"/>
        <v>0</v>
      </c>
      <c r="K16" s="2"/>
      <c r="L16" s="2"/>
      <c r="M16" s="2"/>
      <c r="N16" s="21">
        <f t="shared" si="2"/>
        <v>0</v>
      </c>
      <c r="O16" s="21">
        <f t="shared" si="3"/>
        <v>0</v>
      </c>
      <c r="P16" s="1"/>
      <c r="Q16" s="1"/>
    </row>
    <row r="17" spans="1:17" x14ac:dyDescent="0.25">
      <c r="A17" s="13"/>
      <c r="B17" s="13"/>
      <c r="C17" s="13"/>
      <c r="D17" s="13"/>
      <c r="E17" s="13"/>
      <c r="F17" s="13"/>
      <c r="G17" s="13"/>
      <c r="H17" s="18">
        <f>F17*G17</f>
        <v>0</v>
      </c>
      <c r="I17" s="13"/>
      <c r="J17" s="13"/>
      <c r="K17" s="13"/>
      <c r="L17" s="13"/>
      <c r="M17" s="13"/>
      <c r="N17" s="13"/>
      <c r="O17" s="22">
        <f>H17+I17-M17</f>
        <v>0</v>
      </c>
      <c r="P17" s="13"/>
      <c r="Q17" s="13"/>
    </row>
    <row r="18" spans="1:17" s="5" customFormat="1" x14ac:dyDescent="0.25">
      <c r="A18" s="60" t="s">
        <v>48</v>
      </c>
      <c r="B18" s="61"/>
      <c r="C18" s="61"/>
      <c r="D18" s="61"/>
      <c r="E18" s="61"/>
      <c r="F18" s="61"/>
      <c r="G18" s="62"/>
      <c r="H18" s="19">
        <f>SUM(H8:H17)</f>
        <v>2404570.0000000005</v>
      </c>
      <c r="I18" s="23">
        <f>SUM(I8:I17)</f>
        <v>1875</v>
      </c>
      <c r="J18" s="23">
        <f>SUM(J8:J17)</f>
        <v>2406445.0000000005</v>
      </c>
      <c r="K18" s="23"/>
      <c r="L18" s="23">
        <f>SUM(L8:L17)</f>
        <v>2067720</v>
      </c>
      <c r="M18" s="23">
        <f>SUM(M8:M17)</f>
        <v>1875</v>
      </c>
      <c r="N18" s="23">
        <f>SUM(N8:N17)</f>
        <v>2069595</v>
      </c>
      <c r="O18" s="23">
        <f>SUM(O8:O17)</f>
        <v>336850.00000000047</v>
      </c>
      <c r="P18" s="24"/>
      <c r="Q18" s="24"/>
    </row>
    <row r="19" spans="1:17" x14ac:dyDescent="0.25">
      <c r="A19" s="13"/>
      <c r="B19" s="13"/>
      <c r="C19" s="13"/>
      <c r="D19" s="13"/>
      <c r="E19" s="13"/>
      <c r="F19" s="13"/>
      <c r="G19" s="13"/>
      <c r="H19" s="20"/>
      <c r="I19" s="13"/>
      <c r="J19" s="13"/>
      <c r="K19" s="13"/>
      <c r="L19" s="13"/>
      <c r="M19" s="13"/>
      <c r="N19" s="13"/>
      <c r="O19" s="13"/>
      <c r="P19" s="13"/>
      <c r="Q19" s="13"/>
    </row>
    <row r="20" spans="1:17" ht="76.5" x14ac:dyDescent="0.25">
      <c r="A20" s="1">
        <v>1</v>
      </c>
      <c r="B20" s="7" t="s">
        <v>101</v>
      </c>
      <c r="C20" s="7" t="s">
        <v>26</v>
      </c>
      <c r="D20" s="7" t="s">
        <v>27</v>
      </c>
      <c r="E20" s="7" t="s">
        <v>28</v>
      </c>
      <c r="F20" s="8">
        <v>150</v>
      </c>
      <c r="G20" s="9">
        <v>1500</v>
      </c>
      <c r="H20" s="17">
        <f>F20*G20</f>
        <v>225000</v>
      </c>
      <c r="I20" s="9">
        <f>H20*0.24</f>
        <v>54000</v>
      </c>
      <c r="J20" s="17">
        <f t="shared" ref="J20:J25" si="6">H20+I20</f>
        <v>279000</v>
      </c>
      <c r="K20" s="7" t="s">
        <v>20</v>
      </c>
      <c r="L20" s="9">
        <f>H20</f>
        <v>225000</v>
      </c>
      <c r="M20" s="9">
        <f>I20</f>
        <v>54000</v>
      </c>
      <c r="N20" s="21">
        <f>L20+M20</f>
        <v>279000</v>
      </c>
      <c r="O20" s="21">
        <f t="shared" ref="O20:O25" si="7">J20-N20</f>
        <v>0</v>
      </c>
      <c r="P20" s="7" t="s">
        <v>20</v>
      </c>
      <c r="Q20" s="7" t="s">
        <v>41</v>
      </c>
    </row>
    <row r="21" spans="1:17" ht="76.5" x14ac:dyDescent="0.25">
      <c r="A21" s="1">
        <f t="shared" si="4"/>
        <v>2</v>
      </c>
      <c r="B21" s="7" t="s">
        <v>14</v>
      </c>
      <c r="C21" s="7" t="s">
        <v>26</v>
      </c>
      <c r="D21" s="7" t="s">
        <v>29</v>
      </c>
      <c r="E21" s="7" t="s">
        <v>28</v>
      </c>
      <c r="F21" s="8">
        <v>300</v>
      </c>
      <c r="G21" s="9">
        <v>700</v>
      </c>
      <c r="H21" s="17">
        <f>F21*G21</f>
        <v>210000</v>
      </c>
      <c r="I21" s="9">
        <f>H21*0.24</f>
        <v>50400</v>
      </c>
      <c r="J21" s="17">
        <f t="shared" si="6"/>
        <v>260400</v>
      </c>
      <c r="K21" s="7" t="s">
        <v>20</v>
      </c>
      <c r="L21" s="9">
        <f t="shared" ref="L21:L22" si="8">H21</f>
        <v>210000</v>
      </c>
      <c r="M21" s="9">
        <f t="shared" ref="M21:M22" si="9">I21</f>
        <v>50400</v>
      </c>
      <c r="N21" s="21">
        <f t="shared" ref="N21:N25" si="10">L21+M21</f>
        <v>260400</v>
      </c>
      <c r="O21" s="21">
        <f t="shared" si="7"/>
        <v>0</v>
      </c>
      <c r="P21" s="7" t="s">
        <v>20</v>
      </c>
      <c r="Q21" s="7" t="s">
        <v>41</v>
      </c>
    </row>
    <row r="22" spans="1:17" ht="53.25" x14ac:dyDescent="0.25">
      <c r="A22" s="1">
        <f t="shared" si="4"/>
        <v>3</v>
      </c>
      <c r="B22" s="7" t="s">
        <v>14</v>
      </c>
      <c r="C22" s="7" t="s">
        <v>31</v>
      </c>
      <c r="D22" s="7" t="s">
        <v>80</v>
      </c>
      <c r="E22" s="7" t="s">
        <v>28</v>
      </c>
      <c r="F22" s="8">
        <v>100</v>
      </c>
      <c r="G22" s="9">
        <v>1300</v>
      </c>
      <c r="H22" s="17">
        <f>F22*G22</f>
        <v>130000</v>
      </c>
      <c r="I22" s="9">
        <f>H22*0.24</f>
        <v>31200</v>
      </c>
      <c r="J22" s="17">
        <f t="shared" si="6"/>
        <v>161200</v>
      </c>
      <c r="K22" s="7" t="s">
        <v>20</v>
      </c>
      <c r="L22" s="9">
        <f t="shared" si="8"/>
        <v>130000</v>
      </c>
      <c r="M22" s="9">
        <f t="shared" si="9"/>
        <v>31200</v>
      </c>
      <c r="N22" s="21">
        <f t="shared" si="10"/>
        <v>161200</v>
      </c>
      <c r="O22" s="21">
        <f t="shared" si="7"/>
        <v>0</v>
      </c>
      <c r="P22" s="7" t="s">
        <v>20</v>
      </c>
      <c r="Q22" s="7" t="s">
        <v>42</v>
      </c>
    </row>
    <row r="23" spans="1:17" x14ac:dyDescent="0.25">
      <c r="A23" s="1">
        <f t="shared" si="4"/>
        <v>4</v>
      </c>
      <c r="B23" s="1"/>
      <c r="C23" s="1"/>
      <c r="D23" s="1"/>
      <c r="E23" s="1"/>
      <c r="F23" s="3"/>
      <c r="G23" s="2"/>
      <c r="H23" s="17">
        <f>F23*G23</f>
        <v>0</v>
      </c>
      <c r="I23" s="2"/>
      <c r="J23" s="17">
        <f t="shared" si="6"/>
        <v>0</v>
      </c>
      <c r="K23" s="2"/>
      <c r="L23" s="2"/>
      <c r="M23" s="2"/>
      <c r="N23" s="21">
        <f t="shared" si="10"/>
        <v>0</v>
      </c>
      <c r="O23" s="21">
        <f t="shared" si="7"/>
        <v>0</v>
      </c>
      <c r="P23" s="1"/>
      <c r="Q23" s="1"/>
    </row>
    <row r="24" spans="1:17" x14ac:dyDescent="0.25">
      <c r="A24" s="1">
        <f t="shared" si="4"/>
        <v>5</v>
      </c>
      <c r="B24" s="1"/>
      <c r="C24" s="1"/>
      <c r="D24" s="1"/>
      <c r="E24" s="1"/>
      <c r="F24" s="3"/>
      <c r="G24" s="2"/>
      <c r="H24" s="17">
        <f t="shared" ref="H24:H32" si="11">F24*G24</f>
        <v>0</v>
      </c>
      <c r="I24" s="2"/>
      <c r="J24" s="17">
        <f t="shared" si="6"/>
        <v>0</v>
      </c>
      <c r="K24" s="2"/>
      <c r="L24" s="2"/>
      <c r="M24" s="2"/>
      <c r="N24" s="21">
        <f t="shared" si="10"/>
        <v>0</v>
      </c>
      <c r="O24" s="21">
        <f t="shared" si="7"/>
        <v>0</v>
      </c>
      <c r="P24" s="1"/>
      <c r="Q24" s="1"/>
    </row>
    <row r="25" spans="1:17" x14ac:dyDescent="0.25">
      <c r="A25" s="1">
        <f t="shared" si="4"/>
        <v>6</v>
      </c>
      <c r="B25" s="1"/>
      <c r="C25" s="1"/>
      <c r="D25" s="1"/>
      <c r="E25" s="1"/>
      <c r="F25" s="3"/>
      <c r="G25" s="2"/>
      <c r="H25" s="17">
        <f t="shared" si="11"/>
        <v>0</v>
      </c>
      <c r="I25" s="2"/>
      <c r="J25" s="17">
        <f t="shared" si="6"/>
        <v>0</v>
      </c>
      <c r="K25" s="2"/>
      <c r="L25" s="2"/>
      <c r="M25" s="2"/>
      <c r="N25" s="21">
        <f t="shared" si="10"/>
        <v>0</v>
      </c>
      <c r="O25" s="21">
        <f t="shared" si="7"/>
        <v>0</v>
      </c>
      <c r="P25" s="1"/>
      <c r="Q25" s="1"/>
    </row>
    <row r="26" spans="1:17" x14ac:dyDescent="0.25">
      <c r="A26" s="13"/>
      <c r="B26" s="13"/>
      <c r="C26" s="13"/>
      <c r="D26" s="13"/>
      <c r="E26" s="13"/>
      <c r="F26" s="13"/>
      <c r="G26" s="13"/>
      <c r="H26" s="20"/>
      <c r="I26" s="13"/>
      <c r="J26" s="13"/>
      <c r="K26" s="13"/>
      <c r="L26" s="13"/>
      <c r="M26" s="13"/>
      <c r="N26" s="13"/>
      <c r="O26" s="13"/>
      <c r="P26" s="13"/>
      <c r="Q26" s="13"/>
    </row>
    <row r="27" spans="1:17" s="5" customFormat="1" x14ac:dyDescent="0.25">
      <c r="A27" s="60" t="s">
        <v>49</v>
      </c>
      <c r="B27" s="61"/>
      <c r="C27" s="61"/>
      <c r="D27" s="61"/>
      <c r="E27" s="61"/>
      <c r="F27" s="61"/>
      <c r="G27" s="62"/>
      <c r="H27" s="19">
        <f>SUM(H20:H26)</f>
        <v>565000</v>
      </c>
      <c r="I27" s="23">
        <f>SUM(I20:I26)</f>
        <v>135600</v>
      </c>
      <c r="J27" s="23">
        <f>SUM(J20:J26)</f>
        <v>700600</v>
      </c>
      <c r="K27" s="23"/>
      <c r="L27" s="23">
        <f>SUM(L20:L26)</f>
        <v>565000</v>
      </c>
      <c r="M27" s="23">
        <f>SUM(M20:M26)</f>
        <v>135600</v>
      </c>
      <c r="N27" s="23">
        <f>SUM(N20:N26)</f>
        <v>700600</v>
      </c>
      <c r="O27" s="23">
        <f>SUM(O20:O26)</f>
        <v>0</v>
      </c>
      <c r="P27" s="24"/>
      <c r="Q27" s="24"/>
    </row>
    <row r="28" spans="1:17" x14ac:dyDescent="0.25">
      <c r="A28" s="13"/>
      <c r="B28" s="13"/>
      <c r="C28" s="13"/>
      <c r="D28" s="13"/>
      <c r="E28" s="13"/>
      <c r="F28" s="13"/>
      <c r="G28" s="13"/>
      <c r="H28" s="20"/>
      <c r="I28" s="13"/>
      <c r="J28" s="13"/>
      <c r="K28" s="13"/>
      <c r="L28" s="13"/>
      <c r="M28" s="13"/>
      <c r="N28" s="13"/>
      <c r="O28" s="13"/>
      <c r="P28" s="13"/>
      <c r="Q28" s="13"/>
    </row>
    <row r="29" spans="1:17" ht="76.5" x14ac:dyDescent="0.25">
      <c r="A29" s="1">
        <v>1</v>
      </c>
      <c r="B29" s="7" t="s">
        <v>14</v>
      </c>
      <c r="C29" s="7" t="s">
        <v>33</v>
      </c>
      <c r="D29" s="7" t="s">
        <v>34</v>
      </c>
      <c r="E29" s="7" t="s">
        <v>35</v>
      </c>
      <c r="F29" s="8">
        <v>30</v>
      </c>
      <c r="G29" s="9">
        <v>4000</v>
      </c>
      <c r="H29" s="17">
        <f>F29*G29</f>
        <v>120000</v>
      </c>
      <c r="I29" s="9">
        <f>H29*0.24</f>
        <v>28800</v>
      </c>
      <c r="J29" s="17">
        <f t="shared" ref="J29:J32" si="12">H29+I29</f>
        <v>148800</v>
      </c>
      <c r="K29" s="9" t="s">
        <v>91</v>
      </c>
      <c r="L29" s="9">
        <f>H29*0.8</f>
        <v>96000</v>
      </c>
      <c r="M29" s="9">
        <f>I29*0.8</f>
        <v>23040</v>
      </c>
      <c r="N29" s="21">
        <f t="shared" ref="N29" si="13">L29+M29</f>
        <v>119040</v>
      </c>
      <c r="O29" s="21">
        <f t="shared" ref="O29" si="14">J29-N29</f>
        <v>29760</v>
      </c>
      <c r="P29" s="7" t="s">
        <v>92</v>
      </c>
      <c r="Q29" s="7" t="s">
        <v>38</v>
      </c>
    </row>
    <row r="30" spans="1:17" s="45" customFormat="1" x14ac:dyDescent="0.25">
      <c r="A30" s="41">
        <f t="shared" si="4"/>
        <v>2</v>
      </c>
      <c r="B30" s="41"/>
      <c r="C30" s="41"/>
      <c r="D30" s="41"/>
      <c r="E30" s="41"/>
      <c r="F30" s="42"/>
      <c r="G30" s="43"/>
      <c r="H30" s="44"/>
      <c r="I30" s="43"/>
      <c r="J30" s="17">
        <f t="shared" si="12"/>
        <v>0</v>
      </c>
      <c r="K30" s="43"/>
      <c r="L30" s="43"/>
      <c r="M30" s="43"/>
      <c r="N30" s="21">
        <f t="shared" ref="N30:N32" si="15">L30+M30</f>
        <v>0</v>
      </c>
      <c r="O30" s="21">
        <f t="shared" ref="O30:O32" si="16">J30-N30</f>
        <v>0</v>
      </c>
      <c r="P30" s="43"/>
      <c r="Q30" s="43"/>
    </row>
    <row r="31" spans="1:17" x14ac:dyDescent="0.25">
      <c r="A31" s="1">
        <f t="shared" si="4"/>
        <v>3</v>
      </c>
      <c r="B31" s="1"/>
      <c r="C31" s="1"/>
      <c r="D31" s="1"/>
      <c r="E31" s="1"/>
      <c r="F31" s="3"/>
      <c r="G31" s="2"/>
      <c r="H31" s="17">
        <f t="shared" si="11"/>
        <v>0</v>
      </c>
      <c r="I31" s="2"/>
      <c r="J31" s="17">
        <f t="shared" si="12"/>
        <v>0</v>
      </c>
      <c r="K31" s="2"/>
      <c r="L31" s="2"/>
      <c r="M31" s="2"/>
      <c r="N31" s="21">
        <f t="shared" si="15"/>
        <v>0</v>
      </c>
      <c r="O31" s="21">
        <f t="shared" si="16"/>
        <v>0</v>
      </c>
      <c r="P31" s="1"/>
      <c r="Q31" s="1"/>
    </row>
    <row r="32" spans="1:17" x14ac:dyDescent="0.25">
      <c r="A32" s="1">
        <f t="shared" si="4"/>
        <v>4</v>
      </c>
      <c r="B32" s="1"/>
      <c r="C32" s="1"/>
      <c r="D32" s="1"/>
      <c r="E32" s="1"/>
      <c r="F32" s="3"/>
      <c r="G32" s="2"/>
      <c r="H32" s="17">
        <f t="shared" si="11"/>
        <v>0</v>
      </c>
      <c r="I32" s="2"/>
      <c r="J32" s="17">
        <f t="shared" si="12"/>
        <v>0</v>
      </c>
      <c r="K32" s="2"/>
      <c r="L32" s="2"/>
      <c r="M32" s="2"/>
      <c r="N32" s="21">
        <f t="shared" si="15"/>
        <v>0</v>
      </c>
      <c r="O32" s="21">
        <f t="shared" si="16"/>
        <v>0</v>
      </c>
      <c r="P32" s="1"/>
      <c r="Q32" s="1"/>
    </row>
    <row r="33" spans="1:17" x14ac:dyDescent="0.25">
      <c r="A33" s="13"/>
      <c r="B33" s="13"/>
      <c r="C33" s="13"/>
      <c r="D33" s="13"/>
      <c r="E33" s="13"/>
      <c r="F33" s="13"/>
      <c r="G33" s="13"/>
      <c r="H33" s="20"/>
      <c r="I33" s="13"/>
      <c r="J33" s="13"/>
      <c r="K33" s="13"/>
      <c r="L33" s="13"/>
      <c r="M33" s="13"/>
      <c r="N33" s="13"/>
      <c r="O33" s="13"/>
      <c r="P33" s="13"/>
      <c r="Q33" s="13"/>
    </row>
    <row r="34" spans="1:17" s="5" customFormat="1" ht="30.75" customHeight="1" x14ac:dyDescent="0.25">
      <c r="A34" s="57" t="s">
        <v>69</v>
      </c>
      <c r="B34" s="58"/>
      <c r="C34" s="58"/>
      <c r="D34" s="58"/>
      <c r="E34" s="58"/>
      <c r="F34" s="58"/>
      <c r="G34" s="59"/>
      <c r="H34" s="19">
        <f>SUM(H29:H33)</f>
        <v>120000</v>
      </c>
      <c r="I34" s="23">
        <f>SUM(I29:I33)</f>
        <v>28800</v>
      </c>
      <c r="J34" s="23">
        <f>SUM(J29:J33)</f>
        <v>148800</v>
      </c>
      <c r="K34" s="23"/>
      <c r="L34" s="23">
        <f t="shared" ref="L34:N34" si="17">SUM(L29:L33)</f>
        <v>96000</v>
      </c>
      <c r="M34" s="23">
        <f t="shared" si="17"/>
        <v>23040</v>
      </c>
      <c r="N34" s="23">
        <f t="shared" si="17"/>
        <v>119040</v>
      </c>
      <c r="O34" s="23">
        <f>SUM(O29:O33)</f>
        <v>29760</v>
      </c>
      <c r="P34" s="24"/>
      <c r="Q34" s="24"/>
    </row>
    <row r="35" spans="1:17" x14ac:dyDescent="0.25">
      <c r="A35" s="13"/>
      <c r="B35" s="13"/>
      <c r="C35" s="13"/>
      <c r="D35" s="13"/>
      <c r="E35" s="13"/>
      <c r="F35" s="13"/>
      <c r="G35" s="13"/>
      <c r="H35" s="20"/>
      <c r="I35" s="13"/>
      <c r="J35" s="13"/>
      <c r="K35" s="13"/>
      <c r="L35" s="13"/>
      <c r="M35" s="13"/>
      <c r="N35" s="13"/>
      <c r="O35" s="13"/>
      <c r="P35" s="13"/>
      <c r="Q35" s="13"/>
    </row>
    <row r="36" spans="1:17" ht="51" x14ac:dyDescent="0.25">
      <c r="A36" s="1">
        <v>1</v>
      </c>
      <c r="B36" s="7" t="s">
        <v>14</v>
      </c>
      <c r="C36" s="7" t="s">
        <v>93</v>
      </c>
      <c r="D36" s="7" t="s">
        <v>94</v>
      </c>
      <c r="E36" s="7" t="s">
        <v>95</v>
      </c>
      <c r="F36" s="8">
        <v>20</v>
      </c>
      <c r="G36" s="9">
        <v>1710.52</v>
      </c>
      <c r="H36" s="46">
        <f>F36*G36</f>
        <v>34210.400000000001</v>
      </c>
      <c r="I36" s="9">
        <f>H36*0.24</f>
        <v>8210.4959999999992</v>
      </c>
      <c r="J36" s="17">
        <f t="shared" ref="J36:J39" si="18">H36+I36</f>
        <v>42420.896000000001</v>
      </c>
      <c r="K36" s="9" t="s">
        <v>96</v>
      </c>
      <c r="L36" s="9">
        <f>H36*0.9</f>
        <v>30789.360000000001</v>
      </c>
      <c r="M36" s="9">
        <f>I36*0.9</f>
        <v>7389.4463999999998</v>
      </c>
      <c r="N36" s="21">
        <f t="shared" ref="N36" si="19">L36+M36</f>
        <v>38178.806400000001</v>
      </c>
      <c r="O36" s="21">
        <f t="shared" ref="O36" si="20">J36-N36</f>
        <v>4242.0895999999993</v>
      </c>
      <c r="P36" s="7" t="s">
        <v>97</v>
      </c>
      <c r="Q36" s="7" t="s">
        <v>38</v>
      </c>
    </row>
    <row r="37" spans="1:17" x14ac:dyDescent="0.25">
      <c r="A37" s="1">
        <f>A36+1</f>
        <v>2</v>
      </c>
      <c r="B37" s="1"/>
      <c r="C37" s="1"/>
      <c r="D37" s="1"/>
      <c r="E37" s="1"/>
      <c r="F37" s="3"/>
      <c r="G37" s="2"/>
      <c r="H37" s="17">
        <f>F37*G37</f>
        <v>0</v>
      </c>
      <c r="I37" s="2"/>
      <c r="J37" s="17">
        <f t="shared" si="18"/>
        <v>0</v>
      </c>
      <c r="K37" s="2"/>
      <c r="L37" s="2"/>
      <c r="M37" s="2"/>
      <c r="N37" s="21">
        <f t="shared" ref="N37:N39" si="21">L37+M37</f>
        <v>0</v>
      </c>
      <c r="O37" s="21">
        <f t="shared" ref="O37:O39" si="22">J37-N37</f>
        <v>0</v>
      </c>
      <c r="P37" s="1"/>
      <c r="Q37" s="1"/>
    </row>
    <row r="38" spans="1:17" x14ac:dyDescent="0.25">
      <c r="A38" s="1">
        <f>A37+1</f>
        <v>3</v>
      </c>
      <c r="B38" s="1"/>
      <c r="C38" s="1"/>
      <c r="D38" s="1"/>
      <c r="E38" s="1"/>
      <c r="F38" s="3"/>
      <c r="G38" s="2"/>
      <c r="H38" s="17">
        <f>F38*G38</f>
        <v>0</v>
      </c>
      <c r="I38" s="2"/>
      <c r="J38" s="17">
        <f t="shared" si="18"/>
        <v>0</v>
      </c>
      <c r="K38" s="2"/>
      <c r="L38" s="2"/>
      <c r="M38" s="2"/>
      <c r="N38" s="21">
        <f t="shared" si="21"/>
        <v>0</v>
      </c>
      <c r="O38" s="21">
        <f t="shared" si="22"/>
        <v>0</v>
      </c>
      <c r="P38" s="1"/>
      <c r="Q38" s="1"/>
    </row>
    <row r="39" spans="1:17" x14ac:dyDescent="0.25">
      <c r="A39" s="1">
        <f>A38+1</f>
        <v>4</v>
      </c>
      <c r="B39" s="1"/>
      <c r="C39" s="1"/>
      <c r="D39" s="1"/>
      <c r="E39" s="1"/>
      <c r="F39" s="3"/>
      <c r="G39" s="2"/>
      <c r="H39" s="17">
        <f>F39*G39</f>
        <v>0</v>
      </c>
      <c r="I39" s="2"/>
      <c r="J39" s="17">
        <f t="shared" si="18"/>
        <v>0</v>
      </c>
      <c r="K39" s="2"/>
      <c r="L39" s="2"/>
      <c r="M39" s="2"/>
      <c r="N39" s="21">
        <f t="shared" si="21"/>
        <v>0</v>
      </c>
      <c r="O39" s="21">
        <f t="shared" si="22"/>
        <v>0</v>
      </c>
      <c r="P39" s="1"/>
      <c r="Q39" s="1"/>
    </row>
    <row r="40" spans="1:17" x14ac:dyDescent="0.25">
      <c r="A40" s="13"/>
      <c r="B40" s="13"/>
      <c r="C40" s="13"/>
      <c r="D40" s="13"/>
      <c r="E40" s="13"/>
      <c r="F40" s="13"/>
      <c r="G40" s="13"/>
      <c r="H40" s="20"/>
      <c r="I40" s="13"/>
      <c r="J40" s="13"/>
      <c r="K40" s="13"/>
      <c r="L40" s="13"/>
      <c r="M40" s="13"/>
      <c r="N40" s="13"/>
      <c r="O40" s="13"/>
      <c r="P40" s="13"/>
      <c r="Q40" s="13"/>
    </row>
    <row r="41" spans="1:17" s="5" customFormat="1" x14ac:dyDescent="0.25">
      <c r="A41" s="60" t="s">
        <v>70</v>
      </c>
      <c r="B41" s="61"/>
      <c r="C41" s="61"/>
      <c r="D41" s="61"/>
      <c r="E41" s="61"/>
      <c r="F41" s="61"/>
      <c r="G41" s="62"/>
      <c r="H41" s="19">
        <f>SUM(H36:H40)</f>
        <v>34210.400000000001</v>
      </c>
      <c r="I41" s="23">
        <f>SUM(I36:I40)</f>
        <v>8210.4959999999992</v>
      </c>
      <c r="J41" s="23">
        <f>SUM(J36:J40)</f>
        <v>42420.896000000001</v>
      </c>
      <c r="K41" s="23"/>
      <c r="L41" s="23">
        <f t="shared" ref="L41:N41" si="23">SUM(L36:L40)</f>
        <v>30789.360000000001</v>
      </c>
      <c r="M41" s="23">
        <f t="shared" si="23"/>
        <v>7389.4463999999998</v>
      </c>
      <c r="N41" s="23">
        <f t="shared" si="23"/>
        <v>38178.806400000001</v>
      </c>
      <c r="O41" s="23">
        <f>SUM(O36:O40)</f>
        <v>4242.0895999999993</v>
      </c>
      <c r="P41" s="24"/>
      <c r="Q41" s="24"/>
    </row>
    <row r="42" spans="1:17" x14ac:dyDescent="0.25">
      <c r="A42" s="13"/>
      <c r="B42" s="13"/>
      <c r="C42" s="13"/>
      <c r="D42" s="13"/>
      <c r="E42" s="13"/>
      <c r="F42" s="13"/>
      <c r="G42" s="13"/>
      <c r="H42" s="20"/>
      <c r="I42" s="13"/>
      <c r="J42" s="13"/>
      <c r="K42" s="13"/>
      <c r="L42" s="13"/>
      <c r="M42" s="13"/>
      <c r="N42" s="13"/>
      <c r="O42" s="13"/>
      <c r="P42" s="13"/>
      <c r="Q42" s="13"/>
    </row>
    <row r="43" spans="1:17" ht="38.25" x14ac:dyDescent="0.25">
      <c r="A43" s="1">
        <v>1</v>
      </c>
      <c r="B43" s="1" t="s">
        <v>14</v>
      </c>
      <c r="C43" s="1"/>
      <c r="D43" s="1"/>
      <c r="E43" s="1"/>
      <c r="F43" s="3"/>
      <c r="G43" s="2"/>
      <c r="H43" s="17">
        <f>F43*G43</f>
        <v>0</v>
      </c>
      <c r="I43" s="2"/>
      <c r="J43" s="17">
        <f t="shared" ref="J43:J46" si="24">H43+I43</f>
        <v>0</v>
      </c>
      <c r="K43" s="2"/>
      <c r="L43" s="2"/>
      <c r="M43" s="2"/>
      <c r="N43" s="21">
        <f t="shared" ref="N43" si="25">L43+M43</f>
        <v>0</v>
      </c>
      <c r="O43" s="21">
        <f t="shared" ref="O43" si="26">J43-N43</f>
        <v>0</v>
      </c>
      <c r="P43" s="1"/>
      <c r="Q43" s="1"/>
    </row>
    <row r="44" spans="1:17" x14ac:dyDescent="0.25">
      <c r="A44" s="1">
        <f>A43+1</f>
        <v>2</v>
      </c>
      <c r="B44" s="1"/>
      <c r="C44" s="1"/>
      <c r="D44" s="1"/>
      <c r="E44" s="1"/>
      <c r="F44" s="3"/>
      <c r="G44" s="2"/>
      <c r="H44" s="17">
        <f>F44*G44</f>
        <v>0</v>
      </c>
      <c r="I44" s="2"/>
      <c r="J44" s="17">
        <f t="shared" si="24"/>
        <v>0</v>
      </c>
      <c r="K44" s="2"/>
      <c r="L44" s="2"/>
      <c r="M44" s="2"/>
      <c r="N44" s="21">
        <f t="shared" ref="N44:N46" si="27">L44+M44</f>
        <v>0</v>
      </c>
      <c r="O44" s="21">
        <f t="shared" ref="O44:O46" si="28">J44-N44</f>
        <v>0</v>
      </c>
      <c r="P44" s="1"/>
      <c r="Q44" s="1"/>
    </row>
    <row r="45" spans="1:17" x14ac:dyDescent="0.25">
      <c r="A45" s="1">
        <f>A44+1</f>
        <v>3</v>
      </c>
      <c r="B45" s="1"/>
      <c r="C45" s="1"/>
      <c r="D45" s="1"/>
      <c r="E45" s="1"/>
      <c r="F45" s="3"/>
      <c r="G45" s="2"/>
      <c r="H45" s="17">
        <f>F45*G45</f>
        <v>0</v>
      </c>
      <c r="I45" s="2"/>
      <c r="J45" s="17">
        <f t="shared" si="24"/>
        <v>0</v>
      </c>
      <c r="K45" s="2"/>
      <c r="L45" s="2"/>
      <c r="M45" s="2"/>
      <c r="N45" s="21">
        <f t="shared" si="27"/>
        <v>0</v>
      </c>
      <c r="O45" s="21">
        <f t="shared" si="28"/>
        <v>0</v>
      </c>
      <c r="P45" s="1"/>
      <c r="Q45" s="1"/>
    </row>
    <row r="46" spans="1:17" x14ac:dyDescent="0.25">
      <c r="A46" s="1">
        <f>A45+1</f>
        <v>4</v>
      </c>
      <c r="B46" s="1"/>
      <c r="C46" s="1"/>
      <c r="D46" s="1"/>
      <c r="E46" s="1"/>
      <c r="F46" s="3"/>
      <c r="G46" s="2"/>
      <c r="H46" s="17">
        <f>F46*G46</f>
        <v>0</v>
      </c>
      <c r="I46" s="2"/>
      <c r="J46" s="17">
        <f t="shared" si="24"/>
        <v>0</v>
      </c>
      <c r="K46" s="2"/>
      <c r="L46" s="2"/>
      <c r="M46" s="2"/>
      <c r="N46" s="21">
        <f t="shared" si="27"/>
        <v>0</v>
      </c>
      <c r="O46" s="21">
        <f t="shared" si="28"/>
        <v>0</v>
      </c>
      <c r="P46" s="1"/>
      <c r="Q46" s="1"/>
    </row>
    <row r="47" spans="1:17" x14ac:dyDescent="0.25">
      <c r="A47" s="13"/>
      <c r="B47" s="13"/>
      <c r="C47" s="13"/>
      <c r="D47" s="13"/>
      <c r="E47" s="13"/>
      <c r="F47" s="13"/>
      <c r="G47" s="13"/>
      <c r="H47" s="20"/>
      <c r="I47" s="13"/>
      <c r="J47" s="13"/>
      <c r="K47" s="13"/>
      <c r="L47" s="13"/>
      <c r="M47" s="13"/>
      <c r="N47" s="13"/>
      <c r="O47" s="13"/>
      <c r="P47" s="13"/>
      <c r="Q47" s="13"/>
    </row>
    <row r="48" spans="1:17" s="5" customFormat="1" x14ac:dyDescent="0.25">
      <c r="A48" s="60" t="s">
        <v>73</v>
      </c>
      <c r="B48" s="61"/>
      <c r="C48" s="61"/>
      <c r="D48" s="61"/>
      <c r="E48" s="61"/>
      <c r="F48" s="61"/>
      <c r="G48" s="62"/>
      <c r="H48" s="19">
        <f>SUM(H43:H47)</f>
        <v>0</v>
      </c>
      <c r="I48" s="23">
        <f>SUM(I43:I47)</f>
        <v>0</v>
      </c>
      <c r="J48" s="23">
        <f>SUM(J43:J47)</f>
        <v>0</v>
      </c>
      <c r="K48" s="23"/>
      <c r="L48" s="23">
        <f t="shared" ref="L48:N48" si="29">SUM(L43:L47)</f>
        <v>0</v>
      </c>
      <c r="M48" s="23">
        <f t="shared" si="29"/>
        <v>0</v>
      </c>
      <c r="N48" s="23">
        <f t="shared" si="29"/>
        <v>0</v>
      </c>
      <c r="O48" s="23">
        <f>SUM(O43:O47)</f>
        <v>0</v>
      </c>
      <c r="P48" s="24"/>
      <c r="Q48" s="24"/>
    </row>
    <row r="49" spans="1:17" x14ac:dyDescent="0.25">
      <c r="A49" s="13"/>
      <c r="B49" s="13"/>
      <c r="C49" s="13"/>
      <c r="D49" s="13"/>
      <c r="E49" s="13"/>
      <c r="F49" s="13"/>
      <c r="G49" s="13"/>
      <c r="H49" s="20"/>
      <c r="I49" s="13"/>
      <c r="J49" s="13"/>
      <c r="K49" s="13"/>
      <c r="L49" s="13"/>
      <c r="M49" s="13"/>
      <c r="N49" s="13"/>
      <c r="O49" s="13"/>
      <c r="P49" s="13"/>
      <c r="Q49" s="13"/>
    </row>
    <row r="50" spans="1:17" ht="38.25" x14ac:dyDescent="0.25">
      <c r="A50" s="1">
        <v>1</v>
      </c>
      <c r="B50" s="1" t="s">
        <v>14</v>
      </c>
      <c r="C50" s="1"/>
      <c r="D50" s="1"/>
      <c r="E50" s="1"/>
      <c r="F50" s="3"/>
      <c r="G50" s="2"/>
      <c r="H50" s="17">
        <f>F50*G50</f>
        <v>0</v>
      </c>
      <c r="I50" s="2"/>
      <c r="J50" s="17">
        <f t="shared" ref="J50:J53" si="30">H50+I50</f>
        <v>0</v>
      </c>
      <c r="K50" s="2"/>
      <c r="L50" s="2"/>
      <c r="M50" s="2"/>
      <c r="N50" s="21">
        <f t="shared" ref="N50" si="31">L50+M50</f>
        <v>0</v>
      </c>
      <c r="O50" s="21">
        <f t="shared" ref="O50" si="32">J50-N50</f>
        <v>0</v>
      </c>
      <c r="P50" s="1"/>
      <c r="Q50" s="1"/>
    </row>
    <row r="51" spans="1:17" x14ac:dyDescent="0.25">
      <c r="A51" s="1">
        <f>A50+1</f>
        <v>2</v>
      </c>
      <c r="B51" s="1"/>
      <c r="C51" s="1"/>
      <c r="D51" s="1"/>
      <c r="E51" s="1"/>
      <c r="F51" s="3"/>
      <c r="G51" s="2"/>
      <c r="H51" s="17">
        <f>F51*G51</f>
        <v>0</v>
      </c>
      <c r="I51" s="2"/>
      <c r="J51" s="17">
        <f t="shared" si="30"/>
        <v>0</v>
      </c>
      <c r="K51" s="2"/>
      <c r="L51" s="2"/>
      <c r="M51" s="2"/>
      <c r="N51" s="21">
        <f t="shared" ref="N51:N53" si="33">L51+M51</f>
        <v>0</v>
      </c>
      <c r="O51" s="21">
        <f t="shared" ref="O51:O53" si="34">J51-N51</f>
        <v>0</v>
      </c>
      <c r="P51" s="1"/>
      <c r="Q51" s="1"/>
    </row>
    <row r="52" spans="1:17" x14ac:dyDescent="0.25">
      <c r="A52" s="1">
        <f>A51+1</f>
        <v>3</v>
      </c>
      <c r="B52" s="1"/>
      <c r="C52" s="1"/>
      <c r="D52" s="1"/>
      <c r="E52" s="1"/>
      <c r="F52" s="3"/>
      <c r="G52" s="2"/>
      <c r="H52" s="17">
        <f>F52*G52</f>
        <v>0</v>
      </c>
      <c r="I52" s="2"/>
      <c r="J52" s="17">
        <f t="shared" si="30"/>
        <v>0</v>
      </c>
      <c r="K52" s="2"/>
      <c r="L52" s="2"/>
      <c r="M52" s="2"/>
      <c r="N52" s="21">
        <f t="shared" si="33"/>
        <v>0</v>
      </c>
      <c r="O52" s="21">
        <f t="shared" si="34"/>
        <v>0</v>
      </c>
      <c r="P52" s="1"/>
      <c r="Q52" s="1"/>
    </row>
    <row r="53" spans="1:17" x14ac:dyDescent="0.25">
      <c r="A53" s="1">
        <f>A52+1</f>
        <v>4</v>
      </c>
      <c r="B53" s="1"/>
      <c r="C53" s="1"/>
      <c r="D53" s="1"/>
      <c r="E53" s="1"/>
      <c r="F53" s="3"/>
      <c r="G53" s="2"/>
      <c r="H53" s="17">
        <f>F53*G53</f>
        <v>0</v>
      </c>
      <c r="I53" s="2"/>
      <c r="J53" s="17">
        <f t="shared" si="30"/>
        <v>0</v>
      </c>
      <c r="K53" s="2"/>
      <c r="L53" s="2"/>
      <c r="M53" s="2"/>
      <c r="N53" s="21">
        <f t="shared" si="33"/>
        <v>0</v>
      </c>
      <c r="O53" s="21">
        <f t="shared" si="34"/>
        <v>0</v>
      </c>
      <c r="P53" s="1"/>
      <c r="Q53" s="1"/>
    </row>
    <row r="54" spans="1:17" x14ac:dyDescent="0.25">
      <c r="A54" s="13"/>
      <c r="B54" s="13"/>
      <c r="C54" s="13"/>
      <c r="D54" s="13"/>
      <c r="E54" s="13"/>
      <c r="F54" s="13"/>
      <c r="G54" s="13"/>
      <c r="H54" s="20"/>
      <c r="I54" s="13"/>
      <c r="J54" s="13"/>
      <c r="K54" s="13"/>
      <c r="L54" s="13"/>
      <c r="M54" s="13"/>
      <c r="N54" s="13"/>
      <c r="O54" s="13"/>
      <c r="P54" s="13"/>
      <c r="Q54" s="13"/>
    </row>
    <row r="55" spans="1:17" s="5" customFormat="1" ht="17.25" x14ac:dyDescent="0.25">
      <c r="A55" s="60" t="s">
        <v>78</v>
      </c>
      <c r="B55" s="61"/>
      <c r="C55" s="61"/>
      <c r="D55" s="61"/>
      <c r="E55" s="61"/>
      <c r="F55" s="61"/>
      <c r="G55" s="62"/>
      <c r="H55" s="19">
        <f>SUM(H50:H54)</f>
        <v>0</v>
      </c>
      <c r="I55" s="23">
        <f>SUM(I50:I54)</f>
        <v>0</v>
      </c>
      <c r="J55" s="23">
        <f>SUM(J50:J54)</f>
        <v>0</v>
      </c>
      <c r="K55" s="23"/>
      <c r="L55" s="23">
        <f t="shared" ref="L55:N55" si="35">SUM(L50:L54)</f>
        <v>0</v>
      </c>
      <c r="M55" s="23">
        <f t="shared" si="35"/>
        <v>0</v>
      </c>
      <c r="N55" s="23">
        <f t="shared" si="35"/>
        <v>0</v>
      </c>
      <c r="O55" s="23">
        <f>SUM(O50:O54)</f>
        <v>0</v>
      </c>
      <c r="P55" s="24"/>
      <c r="Q55" s="24"/>
    </row>
    <row r="56" spans="1:17" x14ac:dyDescent="0.25">
      <c r="A56" s="13"/>
      <c r="B56" s="13"/>
      <c r="C56" s="13"/>
      <c r="D56" s="13"/>
      <c r="E56" s="13"/>
      <c r="F56" s="13"/>
      <c r="G56" s="13"/>
      <c r="H56" s="20"/>
      <c r="I56" s="13"/>
      <c r="J56" s="13"/>
      <c r="K56" s="13"/>
      <c r="L56" s="13"/>
      <c r="M56" s="13"/>
      <c r="N56" s="13"/>
      <c r="O56" s="13"/>
      <c r="P56" s="13"/>
      <c r="Q56" s="13"/>
    </row>
    <row r="57" spans="1:17" s="5" customFormat="1" x14ac:dyDescent="0.25">
      <c r="A57" s="24"/>
      <c r="B57" s="61" t="s">
        <v>45</v>
      </c>
      <c r="C57" s="61"/>
      <c r="D57" s="61"/>
      <c r="E57" s="62"/>
      <c r="F57" s="24"/>
      <c r="G57" s="24"/>
      <c r="H57" s="19">
        <f>H18+H27+H34+H41+H48+H55</f>
        <v>3123780.4000000004</v>
      </c>
      <c r="I57" s="19">
        <f>I18+I27+I34+I41+I48+I55</f>
        <v>174485.49599999998</v>
      </c>
      <c r="J57" s="19">
        <f>J18+J27+J34+J41+J48+J55</f>
        <v>3298265.8960000006</v>
      </c>
      <c r="K57" s="19"/>
      <c r="L57" s="19">
        <f t="shared" ref="L57:N57" si="36">L18+L27+L34+L41+L48+L55</f>
        <v>2759509.36</v>
      </c>
      <c r="M57" s="19">
        <f t="shared" si="36"/>
        <v>167904.44639999999</v>
      </c>
      <c r="N57" s="19">
        <f t="shared" si="36"/>
        <v>2927413.8064000001</v>
      </c>
      <c r="O57" s="19">
        <f>O18+O27+O34+O41+O48+O55</f>
        <v>370852.08960000047</v>
      </c>
      <c r="P57" s="24"/>
      <c r="Q57" s="24"/>
    </row>
    <row r="58" spans="1:17" x14ac:dyDescent="0.25">
      <c r="H58" s="10"/>
    </row>
    <row r="59" spans="1:17" x14ac:dyDescent="0.25">
      <c r="A59" s="13"/>
      <c r="B59" s="55" t="s">
        <v>64</v>
      </c>
      <c r="C59" s="55"/>
      <c r="D59" s="55"/>
      <c r="E59" s="55"/>
      <c r="F59" s="13"/>
      <c r="G59" s="13"/>
      <c r="H59" s="25" t="str">
        <f>IF((H57-SUM(H50:H54)-SUM(H43:H47)-SUM(H36:H40)-SUM(H29:H33)-SUM(H20:H26)-SUM(H8:H17))=0,"OK","CALCULE GREȘITE")</f>
        <v>OK</v>
      </c>
      <c r="I59" s="25" t="str">
        <f t="shared" ref="I59:O59" si="37">IF((I57-SUM(I50:I54)-SUM(I43:I47)-SUM(I36:I40)-SUM(I29:I33)-SUM(I20:I26)-SUM(I8:I17))=0,"OK","CALCULE GREȘITE")</f>
        <v>OK</v>
      </c>
      <c r="J59" s="25" t="str">
        <f t="shared" si="37"/>
        <v>OK</v>
      </c>
      <c r="K59" s="25"/>
      <c r="L59" s="25" t="str">
        <f>IF((L57-SUM(L50:L54)-SUM(L43:L47)-SUM(L36:L40)-SUM(L29:L33)-SUM(L20:L26)-SUM(L8:L17))=0,"OK","CALCULE GREȘITE")</f>
        <v>OK</v>
      </c>
      <c r="M59" s="25" t="str">
        <f>IF((M57-SUM(M50:M54)-SUM(M43:M47)-SUM(M36:M40)-SUM(M29:M33)-SUM(M20:M26)-SUM(M8:M17))=0,"OK","CALCULE GREȘITE")</f>
        <v>OK</v>
      </c>
      <c r="N59" s="25" t="str">
        <f>IF((N57-SUM(N50:N54)-SUM(N43:N47)-SUM(N36:N40)-SUM(N29:N33)-SUM(N20:N26)-SUM(N8:N17))=0,"OK","CALCULE GREȘITE")</f>
        <v>OK</v>
      </c>
      <c r="O59" s="25" t="str">
        <f t="shared" si="37"/>
        <v>OK</v>
      </c>
      <c r="P59" s="13"/>
      <c r="Q59" s="13"/>
    </row>
    <row r="60" spans="1:17" x14ac:dyDescent="0.25">
      <c r="H60" s="4"/>
      <c r="I60" s="4"/>
      <c r="J60" s="4"/>
      <c r="K60" s="4"/>
      <c r="L60" s="4"/>
      <c r="M60" s="4"/>
      <c r="N60" s="4"/>
      <c r="O60" s="4"/>
    </row>
    <row r="61" spans="1:17" ht="17.25" x14ac:dyDescent="0.25">
      <c r="A61" t="s">
        <v>98</v>
      </c>
    </row>
    <row r="62" spans="1:17" ht="33.75" customHeight="1" x14ac:dyDescent="0.25">
      <c r="A62" s="54" t="s">
        <v>106</v>
      </c>
      <c r="B62" s="54"/>
      <c r="C62" s="54"/>
      <c r="D62" s="54"/>
      <c r="E62" s="54"/>
      <c r="F62" s="54"/>
      <c r="G62" s="54"/>
      <c r="H62" s="54"/>
      <c r="I62" s="54"/>
      <c r="J62" s="54"/>
      <c r="K62" s="54"/>
      <c r="L62" s="54"/>
      <c r="M62" s="54"/>
      <c r="N62" s="54"/>
      <c r="O62" s="54"/>
      <c r="P62" s="54"/>
      <c r="Q62" s="54"/>
    </row>
    <row r="63" spans="1:17" ht="48" customHeight="1" x14ac:dyDescent="0.25">
      <c r="A63" s="54" t="s">
        <v>115</v>
      </c>
      <c r="B63" s="54"/>
      <c r="C63" s="54"/>
      <c r="D63" s="54"/>
      <c r="E63" s="54"/>
      <c r="F63" s="54"/>
      <c r="G63" s="54"/>
      <c r="H63" s="54"/>
      <c r="I63" s="54"/>
      <c r="J63" s="54"/>
      <c r="K63" s="54"/>
      <c r="L63" s="54"/>
      <c r="M63" s="54"/>
      <c r="N63" s="54"/>
      <c r="O63" s="54"/>
      <c r="P63" s="54"/>
      <c r="Q63" s="54"/>
    </row>
    <row r="64" spans="1:17" ht="17.25" x14ac:dyDescent="0.25">
      <c r="A64" t="s">
        <v>85</v>
      </c>
      <c r="B64" s="11"/>
      <c r="C64" s="11"/>
      <c r="D64" s="11"/>
      <c r="E64" s="11"/>
      <c r="F64" s="11"/>
      <c r="G64" s="11"/>
      <c r="H64" s="11"/>
      <c r="I64" s="11"/>
      <c r="J64" s="47"/>
      <c r="K64" s="47"/>
      <c r="L64" s="48"/>
      <c r="M64" s="11"/>
      <c r="N64" s="48"/>
      <c r="O64" s="11"/>
      <c r="P64" s="11"/>
      <c r="Q64" s="11"/>
    </row>
    <row r="65" spans="1:17" ht="17.25" x14ac:dyDescent="0.25">
      <c r="A65" t="s">
        <v>81</v>
      </c>
      <c r="B65" s="11"/>
      <c r="C65" s="11"/>
      <c r="D65" s="11"/>
      <c r="E65" s="11"/>
      <c r="F65" s="11"/>
      <c r="G65" s="11"/>
      <c r="H65" s="11"/>
      <c r="I65" s="11"/>
      <c r="J65" s="47"/>
      <c r="K65" s="47"/>
      <c r="L65" s="48"/>
      <c r="M65" s="11"/>
      <c r="N65" s="48"/>
      <c r="O65" s="11"/>
      <c r="P65" s="11"/>
      <c r="Q65" s="11"/>
    </row>
    <row r="66" spans="1:17" ht="17.25" x14ac:dyDescent="0.25">
      <c r="A66" t="s">
        <v>82</v>
      </c>
    </row>
    <row r="67" spans="1:17" ht="30" customHeight="1" x14ac:dyDescent="0.25">
      <c r="A67" s="54" t="s">
        <v>107</v>
      </c>
      <c r="B67" s="54"/>
      <c r="C67" s="54"/>
      <c r="D67" s="54"/>
      <c r="E67" s="54"/>
      <c r="F67" s="54"/>
      <c r="G67" s="54"/>
      <c r="H67" s="54"/>
      <c r="I67" s="54"/>
      <c r="J67" s="54"/>
      <c r="K67" s="54"/>
      <c r="L67" s="54"/>
      <c r="M67" s="54"/>
      <c r="N67" s="54"/>
      <c r="O67" s="54"/>
      <c r="P67" s="54"/>
      <c r="Q67" s="54"/>
    </row>
    <row r="70" spans="1:17" x14ac:dyDescent="0.25">
      <c r="K70" s="4"/>
      <c r="L70" s="4"/>
      <c r="M70" s="4"/>
      <c r="N70" s="4"/>
    </row>
  </sheetData>
  <sheetProtection formatCells="0" formatColumns="0" formatRows="0" insertColumns="0" insertRows="0" insertHyperlinks="0" sort="0" autoFilter="0" pivotTables="0"/>
  <mergeCells count="12">
    <mergeCell ref="A67:Q67"/>
    <mergeCell ref="B59:E59"/>
    <mergeCell ref="A63:Q63"/>
    <mergeCell ref="A4:Q4"/>
    <mergeCell ref="A34:G34"/>
    <mergeCell ref="A27:G27"/>
    <mergeCell ref="A18:G18"/>
    <mergeCell ref="A41:G41"/>
    <mergeCell ref="A48:G48"/>
    <mergeCell ref="A55:G55"/>
    <mergeCell ref="B57:E57"/>
    <mergeCell ref="A62:Q62"/>
  </mergeCells>
  <pageMargins left="0.23622047244094491" right="0.23622047244094491" top="0.74803149606299213" bottom="0.35433070866141736" header="0.31496062992125984" footer="0.31496062992125984"/>
  <pageSetup paperSize="9" scale="57" fitToHeight="0" orientation="landscape" verticalDpi="599" r:id="rId1"/>
  <headerFooter>
    <oddFooter>&amp;LF-13/PO-DGAT-06 (ed.I/rev.0)&amp;R&amp;P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44"/>
  <sheetViews>
    <sheetView tabSelected="1" workbookViewId="0">
      <selection activeCell="F15" sqref="F15"/>
    </sheetView>
  </sheetViews>
  <sheetFormatPr defaultRowHeight="15" x14ac:dyDescent="0.25"/>
  <cols>
    <col min="1" max="1" width="6" customWidth="1"/>
    <col min="2" max="2" width="36.7109375" customWidth="1"/>
    <col min="3" max="3" width="14" bestFit="1" customWidth="1"/>
    <col min="4" max="4" width="15.140625" customWidth="1"/>
    <col min="5" max="6" width="14" bestFit="1" customWidth="1"/>
    <col min="7" max="7" width="12.140625" bestFit="1" customWidth="1"/>
  </cols>
  <sheetData>
    <row r="2" spans="1:7" ht="15.75" x14ac:dyDescent="0.25">
      <c r="A2" s="12" t="s">
        <v>51</v>
      </c>
      <c r="B2" s="13"/>
      <c r="C2" s="13"/>
      <c r="D2" s="13"/>
      <c r="E2" s="13"/>
      <c r="F2" s="13"/>
      <c r="G2" s="13"/>
    </row>
    <row r="4" spans="1:7" ht="30" x14ac:dyDescent="0.25">
      <c r="A4" s="26" t="s">
        <v>0</v>
      </c>
      <c r="B4" s="26" t="s">
        <v>30</v>
      </c>
      <c r="C4" s="26" t="s">
        <v>7</v>
      </c>
      <c r="D4" s="26" t="s">
        <v>4</v>
      </c>
      <c r="E4" s="26" t="s">
        <v>104</v>
      </c>
      <c r="F4" s="26" t="s">
        <v>6</v>
      </c>
      <c r="G4" s="26" t="s">
        <v>10</v>
      </c>
    </row>
    <row r="5" spans="1:7" x14ac:dyDescent="0.25">
      <c r="A5" s="27">
        <v>0</v>
      </c>
      <c r="B5" s="27">
        <v>1</v>
      </c>
      <c r="C5" s="27">
        <v>2</v>
      </c>
      <c r="D5" s="27">
        <v>3</v>
      </c>
      <c r="E5" s="27" t="s">
        <v>46</v>
      </c>
      <c r="F5" s="27">
        <v>5</v>
      </c>
      <c r="G5" s="27" t="s">
        <v>47</v>
      </c>
    </row>
    <row r="6" spans="1:7" x14ac:dyDescent="0.25">
      <c r="A6" s="28">
        <v>1</v>
      </c>
      <c r="B6" s="28" t="s">
        <v>8</v>
      </c>
      <c r="C6" s="29">
        <f>'6.1 Buget detaliat'!H18</f>
        <v>2404570.0000000005</v>
      </c>
      <c r="D6" s="29">
        <f>'6.1 Buget detaliat'!I18</f>
        <v>1875</v>
      </c>
      <c r="E6" s="29">
        <f>C6+D6</f>
        <v>2406445.0000000005</v>
      </c>
      <c r="F6" s="29">
        <f>'6.1 Buget detaliat'!N18</f>
        <v>2069595</v>
      </c>
      <c r="G6" s="29">
        <f>E6-F6</f>
        <v>336850.00000000047</v>
      </c>
    </row>
    <row r="7" spans="1:7" x14ac:dyDescent="0.25">
      <c r="A7" s="28">
        <f>A6+1</f>
        <v>2</v>
      </c>
      <c r="B7" s="28" t="s">
        <v>43</v>
      </c>
      <c r="C7" s="29">
        <f>'6.1 Buget detaliat'!H27</f>
        <v>565000</v>
      </c>
      <c r="D7" s="29">
        <f>'6.1 Buget detaliat'!I27</f>
        <v>135600</v>
      </c>
      <c r="E7" s="29">
        <f t="shared" ref="E7:E11" si="0">C7+D7</f>
        <v>700600</v>
      </c>
      <c r="F7" s="29">
        <f>'6.1 Buget detaliat'!N27</f>
        <v>700600</v>
      </c>
      <c r="G7" s="29">
        <f t="shared" ref="G7:G11" si="1">E7-F7</f>
        <v>0</v>
      </c>
    </row>
    <row r="8" spans="1:7" ht="45" x14ac:dyDescent="0.25">
      <c r="A8" s="28">
        <f>A7+1</f>
        <v>3</v>
      </c>
      <c r="B8" s="28" t="s">
        <v>32</v>
      </c>
      <c r="C8" s="29">
        <f>'6.1 Buget detaliat'!H34</f>
        <v>120000</v>
      </c>
      <c r="D8" s="29">
        <f>'6.1 Buget detaliat'!I34</f>
        <v>28800</v>
      </c>
      <c r="E8" s="29">
        <f t="shared" si="0"/>
        <v>148800</v>
      </c>
      <c r="F8" s="29">
        <f>'6.1 Buget detaliat'!N34</f>
        <v>119040</v>
      </c>
      <c r="G8" s="29">
        <f t="shared" si="1"/>
        <v>29760</v>
      </c>
    </row>
    <row r="9" spans="1:7" x14ac:dyDescent="0.25">
      <c r="A9" s="28">
        <f>A8+1</f>
        <v>4</v>
      </c>
      <c r="B9" s="28" t="s">
        <v>44</v>
      </c>
      <c r="C9" s="29">
        <f>'6.1 Buget detaliat'!H41</f>
        <v>34210.400000000001</v>
      </c>
      <c r="D9" s="29">
        <f>'6.1 Buget detaliat'!I41</f>
        <v>8210.4959999999992</v>
      </c>
      <c r="E9" s="29">
        <f t="shared" si="0"/>
        <v>42420.896000000001</v>
      </c>
      <c r="F9" s="29">
        <f>'6.1 Buget detaliat'!N41</f>
        <v>38178.806400000001</v>
      </c>
      <c r="G9" s="29">
        <f t="shared" si="1"/>
        <v>4242.0895999999993</v>
      </c>
    </row>
    <row r="10" spans="1:7" x14ac:dyDescent="0.25">
      <c r="A10" s="28">
        <f>A9+1</f>
        <v>5</v>
      </c>
      <c r="B10" s="28" t="s">
        <v>71</v>
      </c>
      <c r="C10" s="29">
        <f>'6.1 Buget detaliat'!H48</f>
        <v>0</v>
      </c>
      <c r="D10" s="29">
        <f>'6.1 Buget detaliat'!I48</f>
        <v>0</v>
      </c>
      <c r="E10" s="29">
        <f t="shared" si="0"/>
        <v>0</v>
      </c>
      <c r="F10" s="29">
        <f>'6.1 Buget detaliat'!N48</f>
        <v>0</v>
      </c>
      <c r="G10" s="29">
        <f t="shared" si="1"/>
        <v>0</v>
      </c>
    </row>
    <row r="11" spans="1:7" x14ac:dyDescent="0.25">
      <c r="A11" s="28">
        <f>A10+1</f>
        <v>6</v>
      </c>
      <c r="B11" s="28" t="s">
        <v>72</v>
      </c>
      <c r="C11" s="29">
        <f>'6.1 Buget detaliat'!H55</f>
        <v>0</v>
      </c>
      <c r="D11" s="29">
        <f>'6.1 Buget detaliat'!I55</f>
        <v>0</v>
      </c>
      <c r="E11" s="29">
        <f t="shared" si="0"/>
        <v>0</v>
      </c>
      <c r="F11" s="29">
        <f>'6.1 Buget detaliat'!N55</f>
        <v>0</v>
      </c>
      <c r="G11" s="29">
        <f t="shared" si="1"/>
        <v>0</v>
      </c>
    </row>
    <row r="12" spans="1:7" s="5" customFormat="1" x14ac:dyDescent="0.25">
      <c r="A12" s="30"/>
      <c r="B12" s="30" t="s">
        <v>45</v>
      </c>
      <c r="C12" s="31">
        <f>SUM(C6:C11)</f>
        <v>3123780.4000000004</v>
      </c>
      <c r="D12" s="31">
        <f>SUM(D6:D11)</f>
        <v>174485.49599999998</v>
      </c>
      <c r="E12" s="31">
        <f>SUM(E6:E11)</f>
        <v>3298265.8960000006</v>
      </c>
      <c r="F12" s="31">
        <f>SUM(F6:F11)</f>
        <v>2927413.8064000001</v>
      </c>
      <c r="G12" s="31">
        <f>SUM(G6:G11)</f>
        <v>370852.08960000047</v>
      </c>
    </row>
    <row r="14" spans="1:7" x14ac:dyDescent="0.25">
      <c r="B14" s="32" t="s">
        <v>62</v>
      </c>
      <c r="C14" s="33" t="str">
        <f>IF((C12-'6.1 Buget detaliat'!H57)=0,"OK","CALCULE GREȘITE")</f>
        <v>OK</v>
      </c>
      <c r="D14" s="33" t="str">
        <f>IF((D12-'6.1 Buget detaliat'!I57)=0,"OK","CALCULE GREȘITE")</f>
        <v>OK</v>
      </c>
      <c r="E14" s="33" t="str">
        <f>IF((E12-'6.1 Buget detaliat'!J57)=0,"OK","CALCULE GREȘITE")</f>
        <v>OK</v>
      </c>
      <c r="F14" s="33" t="str">
        <f>IF((F12-'6.1 Buget detaliat'!N57)=0,"OK","CALCULE GREȘITE")</f>
        <v>OK</v>
      </c>
      <c r="G14" s="33" t="str">
        <f>IF((G12-'6.1 Buget detaliat'!O57)=0,"OK","CALCULE GREȘITE")</f>
        <v>OK</v>
      </c>
    </row>
    <row r="17" spans="1:7" ht="15.75" x14ac:dyDescent="0.25">
      <c r="A17" s="12" t="s">
        <v>83</v>
      </c>
      <c r="B17" s="13"/>
      <c r="C17" s="13"/>
      <c r="D17" s="13"/>
      <c r="E17" s="13"/>
      <c r="F17" s="13"/>
      <c r="G17" s="13"/>
    </row>
    <row r="19" spans="1:7" s="6" customFormat="1" ht="30" customHeight="1" x14ac:dyDescent="0.25">
      <c r="A19" s="26" t="s">
        <v>0</v>
      </c>
      <c r="B19" s="34" t="s">
        <v>52</v>
      </c>
      <c r="C19" s="34" t="s">
        <v>53</v>
      </c>
    </row>
    <row r="20" spans="1:7" s="6" customFormat="1" ht="30" customHeight="1" x14ac:dyDescent="0.25">
      <c r="A20" s="35">
        <v>1</v>
      </c>
      <c r="B20" s="36" t="s">
        <v>54</v>
      </c>
      <c r="C20" s="37">
        <f>C21+C22</f>
        <v>3298265.8960000006</v>
      </c>
    </row>
    <row r="21" spans="1:7" s="6" customFormat="1" ht="30" customHeight="1" x14ac:dyDescent="0.25">
      <c r="A21" s="35">
        <v>2</v>
      </c>
      <c r="B21" s="36" t="s">
        <v>55</v>
      </c>
      <c r="C21" s="37">
        <f>G12</f>
        <v>370852.08960000047</v>
      </c>
    </row>
    <row r="22" spans="1:7" s="6" customFormat="1" ht="30" customHeight="1" x14ac:dyDescent="0.25">
      <c r="A22" s="35">
        <v>3</v>
      </c>
      <c r="B22" s="36" t="s">
        <v>56</v>
      </c>
      <c r="C22" s="37">
        <f>F12</f>
        <v>2927413.8064000001</v>
      </c>
    </row>
    <row r="23" spans="1:7" s="6" customFormat="1" ht="30" customHeight="1" x14ac:dyDescent="0.25">
      <c r="A23" s="35">
        <v>4</v>
      </c>
      <c r="B23" s="38" t="s">
        <v>57</v>
      </c>
      <c r="C23" s="39">
        <f>C22*0.85</f>
        <v>2488301.73544</v>
      </c>
    </row>
    <row r="24" spans="1:7" s="6" customFormat="1" ht="30" customHeight="1" x14ac:dyDescent="0.25">
      <c r="A24" s="35" t="s">
        <v>58</v>
      </c>
      <c r="B24" s="40" t="s">
        <v>99</v>
      </c>
      <c r="C24" s="37">
        <f>C23*5.76%</f>
        <v>143326.17996134399</v>
      </c>
    </row>
    <row r="25" spans="1:7" s="6" customFormat="1" ht="30" customHeight="1" x14ac:dyDescent="0.25">
      <c r="A25" s="35" t="s">
        <v>59</v>
      </c>
      <c r="B25" s="40" t="s">
        <v>100</v>
      </c>
      <c r="C25" s="37">
        <f>C23-C24</f>
        <v>2344975.5554786557</v>
      </c>
    </row>
    <row r="26" spans="1:7" s="6" customFormat="1" ht="30" customHeight="1" x14ac:dyDescent="0.25">
      <c r="A26" s="35">
        <v>5</v>
      </c>
      <c r="B26" s="38" t="s">
        <v>63</v>
      </c>
      <c r="C26" s="39">
        <f>C27+C30</f>
        <v>439112.07096000004</v>
      </c>
      <c r="D26" s="65" t="s">
        <v>123</v>
      </c>
      <c r="E26" s="65"/>
      <c r="F26" s="53" t="str">
        <f>IF((C26*100/C22)=15,"OK","CALCULE GREȘITE")</f>
        <v>OK</v>
      </c>
    </row>
    <row r="27" spans="1:7" s="6" customFormat="1" ht="30" customHeight="1" x14ac:dyDescent="0.25">
      <c r="A27" s="51" t="s">
        <v>60</v>
      </c>
      <c r="B27" s="52" t="s">
        <v>116</v>
      </c>
      <c r="C27" s="50">
        <f>C22*2%</f>
        <v>58548.276128000005</v>
      </c>
    </row>
    <row r="28" spans="1:7" s="6" customFormat="1" ht="30" customHeight="1" x14ac:dyDescent="0.25">
      <c r="A28" s="35" t="s">
        <v>118</v>
      </c>
      <c r="B28" s="40" t="s">
        <v>99</v>
      </c>
      <c r="C28" s="37">
        <f>C27*5.76%</f>
        <v>3372.3807049728002</v>
      </c>
    </row>
    <row r="29" spans="1:7" s="6" customFormat="1" ht="30" customHeight="1" x14ac:dyDescent="0.25">
      <c r="A29" s="35" t="s">
        <v>119</v>
      </c>
      <c r="B29" s="40" t="s">
        <v>100</v>
      </c>
      <c r="C29" s="37">
        <f>C27-C28</f>
        <v>55175.895423027207</v>
      </c>
    </row>
    <row r="30" spans="1:7" s="6" customFormat="1" ht="30" customHeight="1" x14ac:dyDescent="0.25">
      <c r="A30" s="51" t="s">
        <v>61</v>
      </c>
      <c r="B30" s="52" t="s">
        <v>117</v>
      </c>
      <c r="C30" s="50">
        <f>C22*13%</f>
        <v>380563.79483200004</v>
      </c>
    </row>
    <row r="31" spans="1:7" s="6" customFormat="1" ht="30" customHeight="1" x14ac:dyDescent="0.25">
      <c r="A31" s="35" t="s">
        <v>120</v>
      </c>
      <c r="B31" s="40" t="s">
        <v>99</v>
      </c>
      <c r="C31" s="37">
        <f>C30*5.76%</f>
        <v>21920.474582323201</v>
      </c>
    </row>
    <row r="32" spans="1:7" s="6" customFormat="1" ht="30" customHeight="1" x14ac:dyDescent="0.25">
      <c r="A32" s="35" t="s">
        <v>121</v>
      </c>
      <c r="B32" s="40" t="s">
        <v>100</v>
      </c>
      <c r="C32" s="37">
        <f>C30-C31</f>
        <v>358643.32024967682</v>
      </c>
    </row>
    <row r="33" spans="1:3" ht="15" customHeight="1" x14ac:dyDescent="0.25">
      <c r="A33" s="63" t="s">
        <v>122</v>
      </c>
      <c r="B33" s="63"/>
      <c r="C33" s="63"/>
    </row>
    <row r="34" spans="1:3" x14ac:dyDescent="0.25">
      <c r="A34" s="64"/>
      <c r="B34" s="64"/>
      <c r="C34" s="64"/>
    </row>
    <row r="35" spans="1:3" x14ac:dyDescent="0.25">
      <c r="A35" s="64"/>
      <c r="B35" s="64"/>
      <c r="C35" s="64"/>
    </row>
    <row r="36" spans="1:3" x14ac:dyDescent="0.25">
      <c r="A36" s="64"/>
      <c r="B36" s="64"/>
      <c r="C36" s="64"/>
    </row>
    <row r="37" spans="1:3" x14ac:dyDescent="0.25">
      <c r="A37" s="64"/>
      <c r="B37" s="64"/>
      <c r="C37" s="64"/>
    </row>
    <row r="38" spans="1:3" x14ac:dyDescent="0.25">
      <c r="A38" s="64"/>
      <c r="B38" s="64"/>
      <c r="C38" s="64"/>
    </row>
    <row r="39" spans="1:3" x14ac:dyDescent="0.25">
      <c r="A39" s="64"/>
      <c r="B39" s="64"/>
      <c r="C39" s="64"/>
    </row>
    <row r="40" spans="1:3" x14ac:dyDescent="0.25">
      <c r="A40" s="64"/>
      <c r="B40" s="64"/>
      <c r="C40" s="64"/>
    </row>
    <row r="41" spans="1:3" x14ac:dyDescent="0.25">
      <c r="A41" s="64"/>
      <c r="B41" s="64"/>
      <c r="C41" s="64"/>
    </row>
    <row r="42" spans="1:3" x14ac:dyDescent="0.25">
      <c r="A42" s="64"/>
      <c r="B42" s="64"/>
      <c r="C42" s="64"/>
    </row>
    <row r="43" spans="1:3" x14ac:dyDescent="0.25">
      <c r="A43" s="64"/>
      <c r="B43" s="64"/>
      <c r="C43" s="64"/>
    </row>
    <row r="44" spans="1:3" x14ac:dyDescent="0.25">
      <c r="A44" s="64"/>
      <c r="B44" s="64"/>
      <c r="C44" s="64"/>
    </row>
  </sheetData>
  <mergeCells count="2">
    <mergeCell ref="A33:C44"/>
    <mergeCell ref="D26:E26"/>
  </mergeCells>
  <pageMargins left="0.70866141732283472" right="0.31496062992125984" top="0.74803149606299213" bottom="0.74803149606299213" header="0.31496062992125984" footer="0.31496062992125984"/>
  <pageSetup paperSize="9" scale="82" fitToHeight="0" orientation="portrait" verticalDpi="599" r:id="rId1"/>
  <headerFooter>
    <oddFooter>&amp;LF-13/PO-DGAT-06 (ed.I/rev.0)&amp;R&amp;P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6.1 Buget detaliat</vt:lpstr>
      <vt:lpstr>6.2_6.3_categorii și surse</vt:lpstr>
      <vt:lpstr>categoriicheltuieli</vt:lpstr>
      <vt:lpstr>'6.1 Buget detaliat'!Print_Titles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Daniela Balan</dc:creator>
  <cp:lastModifiedBy>Elena Cristina Ionescu</cp:lastModifiedBy>
  <cp:lastPrinted>2015-09-11T15:25:57Z</cp:lastPrinted>
  <dcterms:created xsi:type="dcterms:W3CDTF">2015-03-14T12:44:03Z</dcterms:created>
  <dcterms:modified xsi:type="dcterms:W3CDTF">2015-10-23T11:45:46Z</dcterms:modified>
</cp:coreProperties>
</file>